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main\Общая\!Именные\СЕРЕБРЕННИКОВА\Капитальный ремонт\Постановление на 2020-2022 год\ПроектПостановление №\"/>
    </mc:Choice>
  </mc:AlternateContent>
  <bookViews>
    <workbookView xWindow="0" yWindow="180" windowWidth="15360" windowHeight="7980" tabRatio="761"/>
  </bookViews>
  <sheets>
    <sheet name="Приложение 1" sheetId="13" r:id="rId1"/>
    <sheet name="Приложение 2" sheetId="10" r:id="rId2"/>
    <sheet name="Приложение 3" sheetId="11" r:id="rId3"/>
  </sheets>
  <definedNames>
    <definedName name="_xlnm._FilterDatabase" localSheetId="0" hidden="1">'Приложение 1'!$A$10:$X$27</definedName>
    <definedName name="_xlnm._FilterDatabase" localSheetId="1" hidden="1">'Приложение 2'!$A$13:$CD$30</definedName>
    <definedName name="_xlnm.Print_Area" localSheetId="0">'Приложение 1'!$A$1:$S$27</definedName>
    <definedName name="_xlnm.Print_Area" localSheetId="1">'Приложение 2'!$A$1:$AL$30</definedName>
    <definedName name="_xlnm.Print_Area" localSheetId="2">'Приложение 3'!$A$1:$F$16</definedName>
    <definedName name="Перечень" localSheetId="1">#REF!</definedName>
    <definedName name="Перечень" localSheetId="2">#REF!</definedName>
    <definedName name="Перечень">#REF!</definedName>
    <definedName name="Перечень2" localSheetId="1">#REF!</definedName>
    <definedName name="Перечень2" localSheetId="2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>#REF!</definedName>
    <definedName name="прил">#REF!</definedName>
  </definedNames>
  <calcPr calcId="152511"/>
</workbook>
</file>

<file path=xl/calcChain.xml><?xml version="1.0" encoding="utf-8"?>
<calcChain xmlns="http://schemas.openxmlformats.org/spreadsheetml/2006/main">
  <c r="F15" i="11" l="1"/>
  <c r="I18" i="10" l="1"/>
  <c r="X20" i="10" l="1"/>
  <c r="E13" i="11" l="1"/>
  <c r="E11" i="11"/>
  <c r="E15" i="11"/>
  <c r="E10" i="11" l="1"/>
  <c r="R27" i="13"/>
  <c r="Q27" i="13"/>
  <c r="O27" i="13"/>
  <c r="N27" i="13"/>
  <c r="M27" i="13"/>
  <c r="K27" i="13"/>
  <c r="D16" i="11" s="1"/>
  <c r="J27" i="13"/>
  <c r="I27" i="13"/>
  <c r="C16" i="11" s="1"/>
  <c r="R22" i="13"/>
  <c r="Q22" i="13"/>
  <c r="O22" i="13"/>
  <c r="N22" i="13"/>
  <c r="M22" i="13"/>
  <c r="K22" i="13"/>
  <c r="D14" i="11" s="1"/>
  <c r="J22" i="13"/>
  <c r="I22" i="13"/>
  <c r="C14" i="11" s="1"/>
  <c r="R17" i="13"/>
  <c r="Q17" i="13"/>
  <c r="O17" i="13"/>
  <c r="N17" i="13"/>
  <c r="M17" i="13"/>
  <c r="K17" i="13"/>
  <c r="J17" i="13"/>
  <c r="J11" i="13" s="1"/>
  <c r="I17" i="13"/>
  <c r="C12" i="11" l="1"/>
  <c r="I11" i="13"/>
  <c r="D12" i="11"/>
  <c r="K11" i="13"/>
  <c r="D11" i="11"/>
  <c r="C11" i="11"/>
  <c r="H29" i="10"/>
  <c r="H28" i="10"/>
  <c r="H27" i="10"/>
  <c r="CB30" i="10"/>
  <c r="BK30" i="10"/>
  <c r="BG30" i="10"/>
  <c r="AL30" i="10"/>
  <c r="AI30" i="10"/>
  <c r="AY30" i="10" s="1"/>
  <c r="AH30" i="10"/>
  <c r="AG30" i="10"/>
  <c r="AF30" i="10"/>
  <c r="AE30" i="10"/>
  <c r="AD30" i="10"/>
  <c r="AC30" i="10"/>
  <c r="AB30" i="10"/>
  <c r="AA30" i="10"/>
  <c r="Z30" i="10"/>
  <c r="Y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AN30" i="10" s="1"/>
  <c r="BL30" i="10" s="1"/>
  <c r="C30" i="10"/>
  <c r="CB29" i="10"/>
  <c r="BK29" i="10"/>
  <c r="BG29" i="10"/>
  <c r="AY29" i="10"/>
  <c r="AX29" i="10"/>
  <c r="BV29" i="10" s="1"/>
  <c r="AW29" i="10"/>
  <c r="BU29" i="10" s="1"/>
  <c r="AV29" i="10"/>
  <c r="BT29" i="10" s="1"/>
  <c r="AT29" i="10"/>
  <c r="BR29" i="10" s="1"/>
  <c r="AS29" i="10"/>
  <c r="BQ29" i="10" s="1"/>
  <c r="AR29" i="10"/>
  <c r="BP29" i="10" s="1"/>
  <c r="AQ29" i="10"/>
  <c r="BO29" i="10" s="1"/>
  <c r="AP29" i="10"/>
  <c r="BN29" i="10" s="1"/>
  <c r="AO29" i="10"/>
  <c r="BM29" i="10" s="1"/>
  <c r="AN29" i="10"/>
  <c r="BL29" i="10" s="1"/>
  <c r="CB27" i="10"/>
  <c r="BK27" i="10"/>
  <c r="BG27" i="10"/>
  <c r="AY27" i="10"/>
  <c r="AX27" i="10"/>
  <c r="BV27" i="10" s="1"/>
  <c r="AW27" i="10"/>
  <c r="BU27" i="10" s="1"/>
  <c r="AV27" i="10"/>
  <c r="BT27" i="10" s="1"/>
  <c r="AT27" i="10"/>
  <c r="BR27" i="10" s="1"/>
  <c r="AS27" i="10"/>
  <c r="BQ27" i="10" s="1"/>
  <c r="AR27" i="10"/>
  <c r="BP27" i="10" s="1"/>
  <c r="AQ27" i="10"/>
  <c r="BO27" i="10" s="1"/>
  <c r="AP27" i="10"/>
  <c r="BN27" i="10" s="1"/>
  <c r="AO27" i="10"/>
  <c r="BM27" i="10" s="1"/>
  <c r="AN27" i="10"/>
  <c r="BL27" i="10" s="1"/>
  <c r="CB26" i="10"/>
  <c r="CA26" i="10"/>
  <c r="BZ26" i="10"/>
  <c r="BY26" i="10"/>
  <c r="BK26" i="10"/>
  <c r="BG26" i="10"/>
  <c r="AY26" i="10"/>
  <c r="AX26" i="10"/>
  <c r="BV26" i="10" s="1"/>
  <c r="AW26" i="10"/>
  <c r="BU26" i="10" s="1"/>
  <c r="AV26" i="10"/>
  <c r="BT26" i="10" s="1"/>
  <c r="AU26" i="10"/>
  <c r="AT26" i="10"/>
  <c r="BR26" i="10" s="1"/>
  <c r="AS26" i="10"/>
  <c r="BQ26" i="10" s="1"/>
  <c r="AR26" i="10"/>
  <c r="BP26" i="10" s="1"/>
  <c r="AQ26" i="10"/>
  <c r="BO26" i="10" s="1"/>
  <c r="AP26" i="10"/>
  <c r="BN26" i="10" s="1"/>
  <c r="AO26" i="10"/>
  <c r="BM26" i="10" s="1"/>
  <c r="AN26" i="10"/>
  <c r="BL26" i="10" s="1"/>
  <c r="BW26" i="10" l="1"/>
  <c r="H30" i="10"/>
  <c r="BW29" i="10"/>
  <c r="BW27" i="10"/>
  <c r="AU30" i="10"/>
  <c r="BS30" i="10" s="1"/>
  <c r="AU29" i="10"/>
  <c r="BS29" i="10" s="1"/>
  <c r="P25" i="13"/>
  <c r="BS26" i="10"/>
  <c r="AO30" i="10"/>
  <c r="BM30" i="10" s="1"/>
  <c r="AP30" i="10"/>
  <c r="BN30" i="10" s="1"/>
  <c r="AQ30" i="10"/>
  <c r="BO30" i="10" s="1"/>
  <c r="AR30" i="10"/>
  <c r="BP30" i="10" s="1"/>
  <c r="AS30" i="10"/>
  <c r="BQ30" i="10" s="1"/>
  <c r="AT30" i="10"/>
  <c r="BR30" i="10" s="1"/>
  <c r="BW30" i="10"/>
  <c r="CC26" i="10"/>
  <c r="AV30" i="10"/>
  <c r="BT30" i="10" s="1"/>
  <c r="AW30" i="10"/>
  <c r="BU30" i="10" s="1"/>
  <c r="AX30" i="10"/>
  <c r="BV30" i="10" s="1"/>
  <c r="AU27" i="10"/>
  <c r="BS27" i="10" s="1"/>
  <c r="P26" i="13" l="1"/>
  <c r="AK30" i="10"/>
  <c r="CA27" i="10" l="1"/>
  <c r="CC27" i="10" s="1"/>
  <c r="P24" i="13"/>
  <c r="P27" i="13" s="1"/>
  <c r="L27" i="13"/>
  <c r="BY27" i="10"/>
  <c r="CA29" i="10"/>
  <c r="CC29" i="10" s="1"/>
  <c r="BZ27" i="10"/>
  <c r="BZ29" i="10"/>
  <c r="BY29" i="10"/>
  <c r="BZ30" i="10"/>
  <c r="CA30" i="10" l="1"/>
  <c r="CC30" i="10" s="1"/>
  <c r="BY30" i="10"/>
  <c r="H23" i="10" l="1"/>
  <c r="P20" i="13" l="1"/>
  <c r="AN21" i="10" l="1"/>
  <c r="BL21" i="10" s="1"/>
  <c r="AO21" i="10"/>
  <c r="BM21" i="10" s="1"/>
  <c r="AP21" i="10"/>
  <c r="BN21" i="10" s="1"/>
  <c r="AQ21" i="10"/>
  <c r="BO21" i="10" s="1"/>
  <c r="AR21" i="10"/>
  <c r="BP21" i="10" s="1"/>
  <c r="AS21" i="10"/>
  <c r="BQ21" i="10" s="1"/>
  <c r="AT21" i="10"/>
  <c r="AU21" i="10"/>
  <c r="AV21" i="10"/>
  <c r="BT21" i="10" s="1"/>
  <c r="AW21" i="10"/>
  <c r="BU21" i="10" s="1"/>
  <c r="AX21" i="10"/>
  <c r="BV21" i="10" s="1"/>
  <c r="AY21" i="10"/>
  <c r="BG21" i="10"/>
  <c r="BK21" i="10"/>
  <c r="BR21" i="10"/>
  <c r="BY21" i="10"/>
  <c r="BZ21" i="10"/>
  <c r="CA21" i="10"/>
  <c r="CB21" i="10"/>
  <c r="AN22" i="10"/>
  <c r="BL22" i="10" s="1"/>
  <c r="AO22" i="10"/>
  <c r="BM22" i="10" s="1"/>
  <c r="AP22" i="10"/>
  <c r="BN22" i="10" s="1"/>
  <c r="AQ22" i="10"/>
  <c r="BO22" i="10" s="1"/>
  <c r="AR22" i="10"/>
  <c r="BP22" i="10" s="1"/>
  <c r="AS22" i="10"/>
  <c r="BQ22" i="10" s="1"/>
  <c r="AT22" i="10"/>
  <c r="BR22" i="10" s="1"/>
  <c r="AU22" i="10"/>
  <c r="AV22" i="10"/>
  <c r="BT22" i="10" s="1"/>
  <c r="AX22" i="10"/>
  <c r="BV22" i="10" s="1"/>
  <c r="AY22" i="10"/>
  <c r="BG22" i="10"/>
  <c r="BK22" i="10"/>
  <c r="CB22" i="10"/>
  <c r="AN24" i="10"/>
  <c r="BL24" i="10" s="1"/>
  <c r="AO24" i="10"/>
  <c r="AP24" i="10"/>
  <c r="BN24" i="10" s="1"/>
  <c r="AQ24" i="10"/>
  <c r="BO24" i="10" s="1"/>
  <c r="AR24" i="10"/>
  <c r="BP24" i="10" s="1"/>
  <c r="AS24" i="10"/>
  <c r="BQ24" i="10" s="1"/>
  <c r="AT24" i="10"/>
  <c r="BR24" i="10" s="1"/>
  <c r="AV24" i="10"/>
  <c r="BT24" i="10" s="1"/>
  <c r="AW24" i="10"/>
  <c r="BU24" i="10" s="1"/>
  <c r="AX24" i="10"/>
  <c r="BV24" i="10" s="1"/>
  <c r="AY24" i="10"/>
  <c r="BG24" i="10"/>
  <c r="BK24" i="10"/>
  <c r="BM24" i="10"/>
  <c r="CB24" i="10"/>
  <c r="BG25" i="10"/>
  <c r="BK25" i="10"/>
  <c r="CB25" i="10"/>
  <c r="BW21" i="10" l="1"/>
  <c r="BW24" i="10"/>
  <c r="BW22" i="10"/>
  <c r="BS21" i="10"/>
  <c r="CC21" i="10"/>
  <c r="BS22" i="10"/>
  <c r="BG15" i="10" l="1"/>
  <c r="BG16" i="10"/>
  <c r="BG17" i="10"/>
  <c r="BG19" i="10"/>
  <c r="BG20" i="10"/>
  <c r="AN15" i="10"/>
  <c r="BL15" i="10" s="1"/>
  <c r="AO15" i="10"/>
  <c r="BM15" i="10" s="1"/>
  <c r="AP15" i="10"/>
  <c r="BN15" i="10" s="1"/>
  <c r="AQ15" i="10"/>
  <c r="BO15" i="10" s="1"/>
  <c r="AR15" i="10"/>
  <c r="BP15" i="10" s="1"/>
  <c r="AS15" i="10"/>
  <c r="BQ15" i="10" s="1"/>
  <c r="AT15" i="10"/>
  <c r="BR15" i="10" s="1"/>
  <c r="AU15" i="10"/>
  <c r="AV15" i="10"/>
  <c r="BT15" i="10" s="1"/>
  <c r="AW15" i="10"/>
  <c r="BU15" i="10" s="1"/>
  <c r="AX15" i="10"/>
  <c r="BV15" i="10" s="1"/>
  <c r="AY15" i="10"/>
  <c r="BW15" i="10" s="1"/>
  <c r="AN16" i="10"/>
  <c r="BL16" i="10" s="1"/>
  <c r="AO16" i="10"/>
  <c r="BM16" i="10" s="1"/>
  <c r="AP16" i="10"/>
  <c r="BN16" i="10" s="1"/>
  <c r="AQ16" i="10"/>
  <c r="BO16" i="10" s="1"/>
  <c r="AR16" i="10"/>
  <c r="BP16" i="10" s="1"/>
  <c r="AS16" i="10"/>
  <c r="BQ16" i="10" s="1"/>
  <c r="AT16" i="10"/>
  <c r="BR16" i="10" s="1"/>
  <c r="AU16" i="10"/>
  <c r="AV16" i="10"/>
  <c r="BT16" i="10" s="1"/>
  <c r="AW16" i="10"/>
  <c r="BU16" i="10" s="1"/>
  <c r="AX16" i="10"/>
  <c r="BV16" i="10" s="1"/>
  <c r="AY16" i="10"/>
  <c r="BW16" i="10" s="1"/>
  <c r="AN17" i="10"/>
  <c r="BL17" i="10" s="1"/>
  <c r="AO17" i="10"/>
  <c r="BM17" i="10" s="1"/>
  <c r="AP17" i="10"/>
  <c r="BN17" i="10" s="1"/>
  <c r="AQ17" i="10"/>
  <c r="BO17" i="10" s="1"/>
  <c r="AR17" i="10"/>
  <c r="BP17" i="10" s="1"/>
  <c r="AS17" i="10"/>
  <c r="BQ17" i="10" s="1"/>
  <c r="AT17" i="10"/>
  <c r="BR17" i="10" s="1"/>
  <c r="AU17" i="10"/>
  <c r="AV17" i="10"/>
  <c r="BT17" i="10" s="1"/>
  <c r="AW17" i="10"/>
  <c r="BU17" i="10" s="1"/>
  <c r="AX17" i="10"/>
  <c r="BV17" i="10" s="1"/>
  <c r="AY17" i="10"/>
  <c r="BW17" i="10" s="1"/>
  <c r="AN19" i="10"/>
  <c r="BL19" i="10" s="1"/>
  <c r="AO19" i="10"/>
  <c r="BM19" i="10" s="1"/>
  <c r="AP19" i="10"/>
  <c r="BN19" i="10" s="1"/>
  <c r="AQ19" i="10"/>
  <c r="BO19" i="10" s="1"/>
  <c r="AR19" i="10"/>
  <c r="BP19" i="10" s="1"/>
  <c r="AS19" i="10"/>
  <c r="BQ19" i="10" s="1"/>
  <c r="AT19" i="10"/>
  <c r="BR19" i="10" s="1"/>
  <c r="AU19" i="10"/>
  <c r="AV19" i="10"/>
  <c r="BT19" i="10" s="1"/>
  <c r="AW19" i="10"/>
  <c r="BU19" i="10" s="1"/>
  <c r="AX19" i="10"/>
  <c r="BV19" i="10" s="1"/>
  <c r="AY19" i="10"/>
  <c r="BW19" i="10" s="1"/>
  <c r="BS17" i="10" l="1"/>
  <c r="BS15" i="10"/>
  <c r="BS19" i="10"/>
  <c r="BS16" i="10"/>
  <c r="AW22" i="10" l="1"/>
  <c r="BU22" i="10" s="1"/>
  <c r="AU24" i="10"/>
  <c r="BS24" i="10" s="1"/>
  <c r="C20" i="10" l="1"/>
  <c r="C25" i="10"/>
  <c r="C14" i="10" l="1"/>
  <c r="CA15" i="10" l="1"/>
  <c r="CB15" i="10"/>
  <c r="CB16" i="10"/>
  <c r="CB17" i="10"/>
  <c r="CB19" i="10"/>
  <c r="CB20" i="10"/>
  <c r="CC15" i="10" l="1"/>
  <c r="BZ15" i="10" l="1"/>
  <c r="BY15" i="10"/>
  <c r="I25" i="10" l="1"/>
  <c r="AN25" i="10" s="1"/>
  <c r="BL25" i="10" s="1"/>
  <c r="J25" i="10"/>
  <c r="K25" i="10"/>
  <c r="L25" i="10"/>
  <c r="M25" i="10"/>
  <c r="N25" i="10"/>
  <c r="O25" i="10"/>
  <c r="P25" i="10"/>
  <c r="Q25" i="10"/>
  <c r="R25" i="10"/>
  <c r="S25" i="10"/>
  <c r="T25" i="10"/>
  <c r="U25" i="10"/>
  <c r="Y25" i="10"/>
  <c r="Z25" i="10"/>
  <c r="AA25" i="10"/>
  <c r="AB25" i="10"/>
  <c r="AC25" i="10"/>
  <c r="AD25" i="10"/>
  <c r="AE25" i="10"/>
  <c r="AF25" i="10"/>
  <c r="AG25" i="10"/>
  <c r="AH25" i="10"/>
  <c r="AI25" i="10"/>
  <c r="AY25" i="10" s="1"/>
  <c r="BW25" i="10" s="1"/>
  <c r="AL25" i="10"/>
  <c r="H24" i="10"/>
  <c r="P21" i="13" s="1"/>
  <c r="H22" i="10"/>
  <c r="H25" i="10" l="1"/>
  <c r="BZ24" i="10"/>
  <c r="BY24" i="10"/>
  <c r="CA24" i="10"/>
  <c r="CC24" i="10" s="1"/>
  <c r="AT25" i="10"/>
  <c r="BR25" i="10" s="1"/>
  <c r="AS25" i="10"/>
  <c r="BQ25" i="10" s="1"/>
  <c r="AR25" i="10"/>
  <c r="BP25" i="10" s="1"/>
  <c r="AQ25" i="10"/>
  <c r="BO25" i="10" s="1"/>
  <c r="AP25" i="10"/>
  <c r="BN25" i="10" s="1"/>
  <c r="AO25" i="10"/>
  <c r="BM25" i="10" s="1"/>
  <c r="AX25" i="10"/>
  <c r="BV25" i="10" s="1"/>
  <c r="AW25" i="10"/>
  <c r="BU25" i="10" s="1"/>
  <c r="AV25" i="10"/>
  <c r="BT25" i="10" s="1"/>
  <c r="AU25" i="10"/>
  <c r="BS25" i="10" s="1"/>
  <c r="I20" i="10"/>
  <c r="I14" i="10" s="1"/>
  <c r="J20" i="10"/>
  <c r="K20" i="10"/>
  <c r="K14" i="10" s="1"/>
  <c r="L20" i="10"/>
  <c r="M20" i="10"/>
  <c r="M14" i="10" s="1"/>
  <c r="N20" i="10"/>
  <c r="O20" i="10"/>
  <c r="O14" i="10" s="1"/>
  <c r="P20" i="10"/>
  <c r="Q20" i="10"/>
  <c r="Q14" i="10" s="1"/>
  <c r="R20" i="10"/>
  <c r="S20" i="10"/>
  <c r="S14" i="10" s="1"/>
  <c r="T20" i="10"/>
  <c r="T14" i="10" s="1"/>
  <c r="U20" i="10"/>
  <c r="U14" i="10" s="1"/>
  <c r="W20" i="10"/>
  <c r="W14" i="10" s="1"/>
  <c r="Y20" i="10"/>
  <c r="Z20" i="10"/>
  <c r="AA20" i="10"/>
  <c r="AB20" i="10"/>
  <c r="AC20" i="10"/>
  <c r="AD20" i="10"/>
  <c r="AE20" i="10"/>
  <c r="AF20" i="10"/>
  <c r="AG20" i="10"/>
  <c r="AH20" i="10"/>
  <c r="AI20" i="10"/>
  <c r="AL20" i="10"/>
  <c r="AL14" i="10" s="1"/>
  <c r="H19" i="10"/>
  <c r="H17" i="10"/>
  <c r="AK20" i="10"/>
  <c r="AJ20" i="10"/>
  <c r="H16" i="10"/>
  <c r="AJ14" i="10" l="1"/>
  <c r="AK14" i="10"/>
  <c r="L22" i="13"/>
  <c r="P19" i="13"/>
  <c r="P22" i="13" s="1"/>
  <c r="G25" i="10"/>
  <c r="CA22" i="10"/>
  <c r="CC22" i="10" s="1"/>
  <c r="BY22" i="10"/>
  <c r="BZ22" i="10"/>
  <c r="AY20" i="10"/>
  <c r="BW20" i="10" s="1"/>
  <c r="AN20" i="10"/>
  <c r="BL20" i="10" s="1"/>
  <c r="AX20" i="10"/>
  <c r="BV20" i="10" s="1"/>
  <c r="AW20" i="10"/>
  <c r="BU20" i="10" s="1"/>
  <c r="AV20" i="10"/>
  <c r="BT20" i="10" s="1"/>
  <c r="AT20" i="10"/>
  <c r="BR20" i="10" s="1"/>
  <c r="AS20" i="10"/>
  <c r="BQ20" i="10" s="1"/>
  <c r="AR20" i="10"/>
  <c r="BP20" i="10" s="1"/>
  <c r="AQ20" i="10"/>
  <c r="BO20" i="10" s="1"/>
  <c r="AP20" i="10"/>
  <c r="BN20" i="10" s="1"/>
  <c r="AO20" i="10"/>
  <c r="BM20" i="10" s="1"/>
  <c r="P14" i="13"/>
  <c r="P16" i="13"/>
  <c r="H20" i="10"/>
  <c r="H14" i="10" s="1"/>
  <c r="AU20" i="10" l="1"/>
  <c r="BS20" i="10" s="1"/>
  <c r="X14" i="10"/>
  <c r="CA25" i="10"/>
  <c r="CC25" i="10" s="1"/>
  <c r="L17" i="13"/>
  <c r="P13" i="13"/>
  <c r="P17" i="13" s="1"/>
  <c r="P11" i="13" s="1"/>
  <c r="BZ25" i="10"/>
  <c r="BY25" i="10"/>
  <c r="G20" i="10"/>
  <c r="G14" i="10" s="1"/>
  <c r="BZ16" i="10"/>
  <c r="CA16" i="10"/>
  <c r="CC16" i="10" s="1"/>
  <c r="BZ19" i="10"/>
  <c r="CA19" i="10"/>
  <c r="CC19" i="10" s="1"/>
  <c r="BZ17" i="10"/>
  <c r="CA17" i="10"/>
  <c r="CC17" i="10" s="1"/>
  <c r="BY19" i="10"/>
  <c r="BY17" i="10"/>
  <c r="BY16" i="10"/>
  <c r="L11" i="13" l="1"/>
  <c r="CA20" i="10"/>
  <c r="CC20" i="10" s="1"/>
  <c r="BY20" i="10"/>
  <c r="BZ20" i="10"/>
  <c r="R14" i="10" l="1"/>
  <c r="N14" i="10"/>
  <c r="J14" i="10"/>
  <c r="L14" i="10"/>
  <c r="P14" i="10" l="1"/>
  <c r="C13" i="11" l="1"/>
  <c r="D13" i="11"/>
  <c r="F13" i="11"/>
  <c r="C15" i="11" l="1"/>
  <c r="C10" i="11" s="1"/>
  <c r="D15" i="11"/>
  <c r="D10" i="11" s="1"/>
  <c r="F10" i="11" l="1"/>
</calcChain>
</file>

<file path=xl/sharedStrings.xml><?xml version="1.0" encoding="utf-8"?>
<sst xmlns="http://schemas.openxmlformats.org/spreadsheetml/2006/main" count="308" uniqueCount="132">
  <si>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</si>
  <si>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</si>
  <si>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</si>
  <si>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</si>
  <si>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</si>
  <si>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</si>
  <si>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</si>
  <si>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</si>
  <si>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</si>
  <si>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</si>
  <si>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</si>
  <si>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</si>
  <si>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</si>
  <si>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</si>
  <si>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</si>
  <si>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</si>
  <si>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</si>
  <si>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</si>
  <si>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</si>
  <si>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</si>
  <si>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</si>
  <si>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</si>
  <si>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</si>
  <si>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</si>
  <si>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</si>
  <si>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</si>
  <si>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</si>
  <si>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</si>
  <si>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</si>
  <si>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</si>
  <si>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</si>
  <si>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</si>
  <si>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</si>
  <si>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</si>
  <si>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</si>
  <si>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</si>
  <si>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ПК</t>
  </si>
  <si>
    <t>СК</t>
  </si>
  <si>
    <t xml:space="preserve"> </t>
  </si>
  <si>
    <t>№ п/п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</si>
  <si>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</si>
  <si>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</si>
  <si>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</si>
  <si>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</si>
  <si>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</si>
  <si>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</si>
  <si>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</si>
  <si>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</si>
  <si>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</si>
  <si>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</si>
  <si>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</si>
  <si>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</si>
  <si>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</si>
  <si>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</si>
  <si>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</si>
  <si>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</si>
  <si>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</si>
  <si>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</si>
  <si>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</si>
  <si>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</si>
  <si>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</si>
  <si>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</si>
  <si>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</si>
  <si>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</si>
  <si>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</si>
  <si>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</si>
  <si>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</si>
  <si>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</si>
  <si>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</si>
  <si>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</si>
  <si>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</si>
  <si>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</si>
  <si>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</si>
  <si>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</si>
  <si>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</si>
  <si>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</si>
  <si>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</si>
  <si>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Сравнение предельной и удельной стоимостей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</si>
  <si>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</si>
  <si>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</si>
  <si>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</si>
  <si>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</si>
  <si>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</si>
  <si>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ПРОВЕРКА ОБЩЕЙ СТОИМОСТИ</t>
  </si>
  <si>
    <t>ПРОВЕРКА СМР ("+" - превышение)</t>
  </si>
  <si>
    <t>ПСД и СК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</si>
  <si>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</si>
  <si>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</si>
  <si>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</si>
  <si>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</si>
  <si>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</si>
  <si>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</si>
  <si>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12.2020</t>
  </si>
  <si>
    <t>г. Сельцо, пер. Свердлова, д. 8</t>
  </si>
  <si>
    <t>г. Сельцо, ул. Мейпариани, д. 15А</t>
  </si>
  <si>
    <t>г. Сельцо, ул. Мейпариани, д. 18</t>
  </si>
  <si>
    <t>12.2021</t>
  </si>
  <si>
    <t>г. Сельцо, пер. Мейпариани, д. 5</t>
  </si>
  <si>
    <t>г. Сельцо, пер. Свердлова, д. 9</t>
  </si>
  <si>
    <t>г. Сельцо, ул. Свердлова, д. 3</t>
  </si>
  <si>
    <t>12.2022</t>
  </si>
  <si>
    <t>г. Сельцо, проезд. Горького, д. 7</t>
  </si>
  <si>
    <t>г. Сельцо, ул. Кирова, д. 51</t>
  </si>
  <si>
    <t>г. Сельцо, ул. Мейпариани, д. 20</t>
  </si>
  <si>
    <t>Тип кровли (ПК - ПК; СК - СК)</t>
  </si>
  <si>
    <t>2020 г.</t>
  </si>
  <si>
    <t>2021 г.</t>
  </si>
  <si>
    <t>2022 г.</t>
  </si>
  <si>
    <t>(приложение 2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</t>
  </si>
  <si>
    <t>Перечень многоквартирных домов Брянской области, включенных в краткосрочный (2020-2022 годы) план</t>
  </si>
  <si>
    <t xml:space="preserve">Перечень многоквартирных домов Брянской области, включенных в краткосрочный (2020-2022 годы) план,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</si>
  <si>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(2020-2022 годы) план</t>
  </si>
  <si>
    <t>Муниципальное образование "Сельцовский городской округ" 2020год</t>
  </si>
  <si>
    <t>Итого по муниципальному образованию  "Сельцовский городской округ" 2020год</t>
  </si>
  <si>
    <t>Муниципальное образование "Сельцовский городской округ" 2021год</t>
  </si>
  <si>
    <t>Муниципальное образование "Сельцовский городской округ" 2022 год</t>
  </si>
  <si>
    <t>Итого по муниципальному образованию  "Сельцовский городской округ" 2021 год</t>
  </si>
  <si>
    <t>Итого по муниципальному образованию  "Сельцовский городской округ" 2022 год</t>
  </si>
  <si>
    <t>(приложение 3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Сельцовский городской округ</t>
  </si>
  <si>
    <t xml:space="preserve">Итого по муниципальному образованию "Сельцовский городской округ" 2020 - 2022 гг </t>
  </si>
  <si>
    <t>(приложение 2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годы)) на территории муниципального образования Сельцовский городской округ</t>
  </si>
  <si>
    <t>Муниципальное образование "Сельцовский городской округ" 2020 год</t>
  </si>
  <si>
    <t>Муниципальное образование "Сельцовский городской округ" 2021 год</t>
  </si>
  <si>
    <t>(приложение 1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Сельцовский городской округ</t>
  </si>
  <si>
    <t>Итого по муниципальному образованию "Сельцовский городской округ"  (2020-2022 гг.)</t>
  </si>
  <si>
    <t>12,2020</t>
  </si>
  <si>
    <t>г. Сельцо, ул.Кирова,д.43</t>
  </si>
  <si>
    <t>г. Сельцо, ул.Кирова, д.43</t>
  </si>
  <si>
    <t>СС</t>
  </si>
  <si>
    <t>Приложение 3 к постановлению администрации города Сельцо Брянской области                                                                                             от 02.06.2022 г. № 234</t>
  </si>
  <si>
    <t xml:space="preserve">Приложение 2 к постановлению администрации города Сельцо  Брянской области                                                                                         от 02.06. 2022г.          г. №  234  </t>
  </si>
  <si>
    <t>Приложение 1  к постановлению администрации города Сельцо Брянской области                                                                                             от 02.06 2022 г.                     г.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</si>
</sst>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66" x14ac:knownFonts="1">
    <font>
      <sz val="10"/>
      <name val="Times New Roman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0" tint="-4.9989318521683403E-2"/>
      <name val="Arial Narrow"/>
      <family val="2"/>
      <charset val="204"/>
    </font>
    <font>
      <sz val="6"/>
      <color theme="1"/>
      <name val="Times New Roman"/>
      <family val="1"/>
      <charset val="204"/>
    </font>
    <font>
      <b/>
      <sz val="10"/>
      <color rgb="FF000000"/>
      <name val="Arial Narrow"/>
      <family val="2"/>
      <charset val="204"/>
    </font>
    <font>
      <sz val="8"/>
      <color theme="1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Narrow"/>
      <family val="2"/>
      <charset val="204"/>
    </font>
    <font>
      <sz val="7"/>
      <color indexed="8"/>
      <name val="Arial Narrow"/>
      <family val="2"/>
      <charset val="204"/>
    </font>
  </fonts>
  <fills count="8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38">
    <xf numFmtId="0" fontId="0" fillId="0" borderId="0" applyNumberFormat="0" applyBorder="0" applyProtection="0">
      <alignment horizontal="left" vertical="center" wrapText="1"/>
    </xf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" fillId="0" borderId="0"/>
    <xf numFmtId="0" fontId="30" fillId="0" borderId="0"/>
    <xf numFmtId="0" fontId="4" fillId="34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27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35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6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7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3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2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1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27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40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4" fillId="4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5" fillId="15" borderId="1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5" fillId="6" borderId="1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34" fillId="72" borderId="20" applyNumberFormat="0" applyAlignment="0" applyProtection="0"/>
    <xf numFmtId="0" fontId="6" fillId="42" borderId="2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6" fillId="43" borderId="2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6" fillId="42" borderId="2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35" fillId="73" borderId="21" applyNumberFormat="0" applyAlignment="0" applyProtection="0"/>
    <xf numFmtId="0" fontId="7" fillId="42" borderId="1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7" fillId="43" borderId="1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7" fillId="42" borderId="1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36" fillId="73" borderId="20" applyNumberFormat="0" applyAlignment="0" applyProtection="0"/>
    <xf numFmtId="0" fontId="8" fillId="0" borderId="3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8" fillId="0" borderId="3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9" fillId="0" borderId="4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9" fillId="0" borderId="4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10" fillId="0" borderId="5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10" fillId="0" borderId="5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11" fillId="0" borderId="6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12" fillId="44" borderId="7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12" fillId="45" borderId="7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41" fillId="74" borderId="26" applyNumberFormat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14" fillId="22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3" fillId="0" borderId="0"/>
    <xf numFmtId="0" fontId="3" fillId="0" borderId="0"/>
    <xf numFmtId="0" fontId="1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5" fillId="0" borderId="0"/>
    <xf numFmtId="0" fontId="1" fillId="0" borderId="0"/>
    <xf numFmtId="0" fontId="3" fillId="0" borderId="0"/>
    <xf numFmtId="0" fontId="1" fillId="0" borderId="0"/>
    <xf numFmtId="0" fontId="24" fillId="0" borderId="0"/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27" fillId="0" borderId="0">
      <alignment horizontal="left"/>
    </xf>
    <xf numFmtId="0" fontId="3" fillId="0" borderId="0"/>
    <xf numFmtId="0" fontId="3" fillId="0" borderId="0"/>
    <xf numFmtId="0" fontId="16" fillId="5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6" fillId="7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" fillId="47" borderId="8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" fillId="47" borderId="8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" fillId="47" borderId="8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0" fontId="32" fillId="77" borderId="27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0" fontId="18" fillId="0" borderId="9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8" fillId="0" borderId="9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26" fillId="0" borderId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0" fillId="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20" fillId="10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164" fontId="5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0" borderId="0">
      <alignment horizontal="right" vertical="top" wrapText="1"/>
    </xf>
    <xf numFmtId="0" fontId="1" fillId="0" borderId="0"/>
  </cellStyleXfs>
  <cellXfs count="249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>
      <alignment horizontal="left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>
      <alignment horizontal="left" vertical="center" wrapText="1"/>
    </xf>
    <xf numFmtId="49" fontId="21" fillId="0" borderId="0" xfId="0" applyNumberFormat="1" applyFont="1" applyFill="1" applyAlignment="1">
      <alignment horizontal="center" wrapText="1" shrinkToFi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21" fillId="0" borderId="0" xfId="0" applyFont="1" applyFill="1" applyAlignment="1">
      <alignment horizontal="center" wrapText="1" shrinkToFit="1"/>
    </xf>
    <xf numFmtId="0" fontId="2" fillId="0" borderId="19" xfId="0" applyFont="1" applyFill="1" applyBorder="1">
      <alignment horizontal="left" vertical="center" wrapText="1"/>
    </xf>
    <xf numFmtId="4" fontId="49" fillId="0" borderId="0" xfId="2135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/>
    </xf>
    <xf numFmtId="0" fontId="53" fillId="0" borderId="0" xfId="0" applyFont="1" applyFill="1" applyAlignment="1">
      <alignment vertical="center" wrapText="1"/>
    </xf>
    <xf numFmtId="4" fontId="55" fillId="0" borderId="0" xfId="0" applyNumberFormat="1" applyFont="1" applyFill="1" applyAlignment="1">
      <alignment vertical="center" wrapText="1"/>
    </xf>
    <xf numFmtId="4" fontId="28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3" fontId="49" fillId="0" borderId="1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wrapText="1" shrinkToFit="1"/>
    </xf>
    <xf numFmtId="0" fontId="21" fillId="79" borderId="0" xfId="0" applyNumberFormat="1" applyFont="1" applyFill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 shrinkToFit="1"/>
    </xf>
    <xf numFmtId="4" fontId="0" fillId="0" borderId="0" xfId="0" applyNumberFormat="1" applyFont="1" applyFill="1" applyBorder="1">
      <alignment horizontal="left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58" fillId="0" borderId="10" xfId="0" applyNumberFormat="1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center" vertical="center"/>
    </xf>
    <xf numFmtId="1" fontId="58" fillId="0" borderId="10" xfId="0" applyNumberFormat="1" applyFont="1" applyFill="1" applyBorder="1" applyAlignment="1">
      <alignment horizontal="center" vertical="center" wrapText="1"/>
    </xf>
    <xf numFmtId="0" fontId="58" fillId="0" borderId="0" xfId="0" applyFont="1" applyFill="1">
      <alignment horizontal="left" vertical="center" wrapText="1"/>
    </xf>
    <xf numFmtId="0" fontId="58" fillId="0" borderId="10" xfId="0" applyFont="1" applyFill="1" applyBorder="1">
      <alignment horizontal="left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61" fillId="0" borderId="0" xfId="0" applyFont="1" applyFill="1">
      <alignment horizontal="left" vertical="center" wrapText="1"/>
    </xf>
    <xf numFmtId="0" fontId="61" fillId="0" borderId="13" xfId="0" applyFont="1" applyFill="1" applyBorder="1">
      <alignment horizontal="left" vertical="center" wrapText="1"/>
    </xf>
    <xf numFmtId="165" fontId="58" fillId="0" borderId="13" xfId="0" applyNumberFormat="1" applyFont="1" applyFill="1" applyBorder="1" applyAlignment="1">
      <alignment horizontal="center" vertical="center" textRotation="90" wrapText="1"/>
    </xf>
    <xf numFmtId="0" fontId="58" fillId="0" borderId="10" xfId="0" applyFont="1" applyFill="1" applyBorder="1" applyAlignment="1">
      <alignment horizontal="center" vertical="center" wrapText="1"/>
    </xf>
    <xf numFmtId="165" fontId="58" fillId="0" borderId="17" xfId="0" applyNumberFormat="1" applyFont="1" applyFill="1" applyBorder="1" applyAlignment="1">
      <alignment horizontal="center" vertical="center" textRotation="90" wrapText="1"/>
    </xf>
    <xf numFmtId="4" fontId="58" fillId="0" borderId="13" xfId="0" applyNumberFormat="1" applyFont="1" applyFill="1" applyBorder="1" applyAlignment="1">
      <alignment horizontal="center" vertical="center" textRotation="90" wrapText="1"/>
    </xf>
    <xf numFmtId="165" fontId="58" fillId="0" borderId="12" xfId="0" applyNumberFormat="1" applyFont="1" applyFill="1" applyBorder="1" applyAlignment="1">
      <alignment horizontal="center" vertical="center" textRotation="90" wrapText="1"/>
    </xf>
    <xf numFmtId="0" fontId="58" fillId="80" borderId="0" xfId="0" applyFont="1" applyFill="1">
      <alignment horizontal="left" vertical="center" wrapText="1"/>
    </xf>
    <xf numFmtId="4" fontId="58" fillId="80" borderId="10" xfId="2405" applyNumberFormat="1" applyFont="1" applyFill="1" applyBorder="1" applyAlignment="1">
      <alignment horizontal="center" vertical="center" wrapText="1"/>
    </xf>
    <xf numFmtId="4" fontId="58" fillId="80" borderId="10" xfId="2405" applyNumberFormat="1" applyFont="1" applyFill="1" applyBorder="1" applyAlignment="1">
      <alignment horizontal="left" vertical="center" wrapText="1"/>
    </xf>
    <xf numFmtId="4" fontId="58" fillId="80" borderId="10" xfId="0" applyNumberFormat="1" applyFont="1" applyFill="1" applyBorder="1">
      <alignment horizontal="left" vertical="center" wrapText="1"/>
    </xf>
    <xf numFmtId="2" fontId="58" fillId="80" borderId="10" xfId="0" applyNumberFormat="1" applyFont="1" applyFill="1" applyBorder="1">
      <alignment horizontal="left" vertical="center" wrapText="1"/>
    </xf>
    <xf numFmtId="164" fontId="58" fillId="80" borderId="10" xfId="2405" applyFont="1" applyFill="1" applyBorder="1" applyAlignment="1">
      <alignment horizontal="left" vertical="center" wrapText="1"/>
    </xf>
    <xf numFmtId="2" fontId="58" fillId="80" borderId="10" xfId="0" applyNumberFormat="1" applyFont="1" applyFill="1" applyBorder="1" applyAlignment="1">
      <alignment horizontal="center" vertical="center" wrapText="1"/>
    </xf>
    <xf numFmtId="0" fontId="57" fillId="80" borderId="10" xfId="2136" applyFont="1" applyFill="1" applyBorder="1" applyAlignment="1">
      <alignment horizontal="center" vertical="center" wrapText="1"/>
    </xf>
    <xf numFmtId="0" fontId="57" fillId="80" borderId="10" xfId="0" applyFont="1" applyFill="1" applyBorder="1" applyAlignment="1">
      <alignment horizontal="left" vertical="center" wrapText="1"/>
    </xf>
    <xf numFmtId="4" fontId="57" fillId="80" borderId="10" xfId="0" applyNumberFormat="1" applyFont="1" applyFill="1" applyBorder="1" applyAlignment="1">
      <alignment horizontal="center" vertical="center" wrapText="1"/>
    </xf>
    <xf numFmtId="4" fontId="57" fillId="80" borderId="10" xfId="2051" applyNumberFormat="1" applyFont="1" applyFill="1" applyBorder="1" applyAlignment="1">
      <alignment horizontal="center" vertical="center" wrapText="1"/>
    </xf>
    <xf numFmtId="4" fontId="57" fillId="80" borderId="10" xfId="2041" applyNumberFormat="1" applyFont="1" applyFill="1" applyBorder="1" applyAlignment="1">
      <alignment horizontal="center" vertical="center" wrapText="1"/>
    </xf>
    <xf numFmtId="4" fontId="57" fillId="80" borderId="10" xfId="2076" applyNumberFormat="1" applyFont="1" applyFill="1" applyBorder="1" applyAlignment="1">
      <alignment horizontal="center" vertical="center" wrapText="1"/>
    </xf>
    <xf numFmtId="0" fontId="57" fillId="80" borderId="10" xfId="0" applyNumberFormat="1" applyFont="1" applyFill="1" applyBorder="1" applyAlignment="1">
      <alignment horizontal="center" vertical="center" wrapText="1"/>
    </xf>
    <xf numFmtId="4" fontId="58" fillId="80" borderId="10" xfId="0" applyNumberFormat="1" applyFont="1" applyFill="1" applyBorder="1" applyAlignment="1">
      <alignment horizontal="center" vertical="center" wrapText="1"/>
    </xf>
    <xf numFmtId="4" fontId="57" fillId="80" borderId="10" xfId="2136" applyNumberFormat="1" applyFont="1" applyFill="1" applyBorder="1" applyAlignment="1">
      <alignment horizontal="left" vertical="center" wrapText="1"/>
    </xf>
    <xf numFmtId="0" fontId="58" fillId="80" borderId="10" xfId="0" applyNumberFormat="1" applyFont="1" applyFill="1" applyBorder="1" applyAlignment="1">
      <alignment horizontal="center" vertical="center" wrapText="1"/>
    </xf>
    <xf numFmtId="43" fontId="58" fillId="80" borderId="0" xfId="0" applyNumberFormat="1" applyFont="1" applyFill="1">
      <alignment horizontal="left" vertical="center" wrapText="1"/>
    </xf>
    <xf numFmtId="4" fontId="57" fillId="80" borderId="10" xfId="2136" applyNumberFormat="1" applyFont="1" applyFill="1" applyBorder="1" applyAlignment="1">
      <alignment horizontal="center" vertical="center" wrapText="1"/>
    </xf>
    <xf numFmtId="0" fontId="57" fillId="80" borderId="10" xfId="2136" applyNumberFormat="1" applyFont="1" applyFill="1" applyBorder="1" applyAlignment="1">
      <alignment horizontal="center" vertical="center" wrapText="1"/>
    </xf>
    <xf numFmtId="4" fontId="57" fillId="80" borderId="10" xfId="2052" applyNumberFormat="1" applyFont="1" applyFill="1" applyBorder="1" applyAlignment="1">
      <alignment horizontal="center" vertical="center" wrapText="1"/>
    </xf>
    <xf numFmtId="4" fontId="62" fillId="0" borderId="0" xfId="0" applyNumberFormat="1" applyFont="1" applyFill="1" applyBorder="1" applyAlignment="1">
      <alignment vertical="center" wrapText="1"/>
    </xf>
    <xf numFmtId="0" fontId="0" fillId="80" borderId="0" xfId="0" applyFill="1">
      <alignment horizontal="left" vertical="center" wrapText="1"/>
    </xf>
    <xf numFmtId="0" fontId="64" fillId="0" borderId="0" xfId="0" applyFont="1" applyFill="1" applyBorder="1">
      <alignment horizontal="left" vertical="center" wrapText="1"/>
    </xf>
    <xf numFmtId="4" fontId="2" fillId="81" borderId="10" xfId="0" applyNumberFormat="1" applyFont="1" applyFill="1" applyBorder="1" applyAlignment="1">
      <alignment horizontal="center" vertical="center" wrapText="1"/>
    </xf>
    <xf numFmtId="3" fontId="2" fillId="81" borderId="10" xfId="0" applyNumberFormat="1" applyFont="1" applyFill="1" applyBorder="1" applyAlignment="1">
      <alignment horizontal="center" vertical="center" wrapText="1"/>
    </xf>
    <xf numFmtId="3" fontId="0" fillId="81" borderId="0" xfId="0" applyNumberFormat="1" applyFont="1" applyFill="1" applyBorder="1">
      <alignment horizontal="left" vertical="center" wrapText="1"/>
    </xf>
    <xf numFmtId="0" fontId="0" fillId="81" borderId="0" xfId="0" applyFont="1" applyFill="1" applyBorder="1">
      <alignment horizontal="left" vertical="center" wrapText="1"/>
    </xf>
    <xf numFmtId="0" fontId="2" fillId="81" borderId="10" xfId="0" applyFont="1" applyFill="1" applyBorder="1" applyAlignment="1">
      <alignment horizontal="center" vertical="center"/>
    </xf>
    <xf numFmtId="0" fontId="2" fillId="81" borderId="10" xfId="0" applyFont="1" applyFill="1" applyBorder="1" applyAlignment="1">
      <alignment horizontal="left" vertical="center"/>
    </xf>
    <xf numFmtId="0" fontId="2" fillId="81" borderId="10" xfId="0" applyNumberFormat="1" applyFont="1" applyFill="1" applyBorder="1" applyAlignment="1">
      <alignment horizontal="center" vertical="center" wrapText="1"/>
    </xf>
    <xf numFmtId="4" fontId="2" fillId="81" borderId="14" xfId="0" applyNumberFormat="1" applyFont="1" applyFill="1" applyBorder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4" fontId="49" fillId="80" borderId="0" xfId="0" applyNumberFormat="1" applyFont="1" applyFill="1" applyBorder="1" applyAlignment="1">
      <alignment horizontal="center" vertical="center" wrapText="1"/>
    </xf>
    <xf numFmtId="49" fontId="49" fillId="80" borderId="0" xfId="0" applyNumberFormat="1" applyFont="1" applyFill="1" applyBorder="1" applyAlignment="1">
      <alignment horizontal="center" vertical="center" wrapText="1"/>
    </xf>
    <xf numFmtId="0" fontId="2" fillId="80" borderId="0" xfId="0" applyFont="1" applyFill="1" applyBorder="1">
      <alignment horizontal="left" vertical="center" wrapText="1"/>
    </xf>
    <xf numFmtId="0" fontId="2" fillId="80" borderId="0" xfId="0" applyFont="1" applyFill="1">
      <alignment horizontal="left" vertical="center" wrapText="1"/>
    </xf>
    <xf numFmtId="0" fontId="49" fillId="80" borderId="10" xfId="2136" applyFont="1" applyFill="1" applyBorder="1" applyAlignment="1">
      <alignment horizontal="center" vertical="center" wrapText="1"/>
    </xf>
    <xf numFmtId="0" fontId="49" fillId="80" borderId="10" xfId="0" applyFont="1" applyFill="1" applyBorder="1" applyAlignment="1">
      <alignment horizontal="left" vertical="center" wrapText="1"/>
    </xf>
    <xf numFmtId="49" fontId="49" fillId="80" borderId="10" xfId="0" applyNumberFormat="1" applyFont="1" applyFill="1" applyBorder="1" applyAlignment="1">
      <alignment horizontal="center" vertical="center" wrapText="1"/>
    </xf>
    <xf numFmtId="0" fontId="49" fillId="80" borderId="10" xfId="2051" applyFont="1" applyFill="1" applyBorder="1" applyAlignment="1">
      <alignment horizontal="center" vertical="center" wrapText="1"/>
    </xf>
    <xf numFmtId="0" fontId="49" fillId="80" borderId="10" xfId="0" applyNumberFormat="1" applyFont="1" applyFill="1" applyBorder="1" applyAlignment="1">
      <alignment horizontal="center" vertical="center" wrapText="1"/>
    </xf>
    <xf numFmtId="0" fontId="49" fillId="80" borderId="10" xfId="2041" applyFont="1" applyFill="1" applyBorder="1" applyAlignment="1">
      <alignment horizontal="center" vertical="center" wrapText="1"/>
    </xf>
    <xf numFmtId="4" fontId="49" fillId="80" borderId="10" xfId="0" applyNumberFormat="1" applyFont="1" applyFill="1" applyBorder="1" applyAlignment="1">
      <alignment horizontal="center" vertical="center" wrapText="1"/>
    </xf>
    <xf numFmtId="4" fontId="49" fillId="80" borderId="10" xfId="2041" applyNumberFormat="1" applyFont="1" applyFill="1" applyBorder="1" applyAlignment="1">
      <alignment horizontal="center" vertical="center" wrapText="1"/>
    </xf>
    <xf numFmtId="0" fontId="49" fillId="80" borderId="10" xfId="0" applyFont="1" applyFill="1" applyBorder="1" applyAlignment="1">
      <alignment horizontal="center" vertical="center" wrapText="1"/>
    </xf>
    <xf numFmtId="0" fontId="49" fillId="80" borderId="0" xfId="2136" applyFont="1" applyFill="1" applyBorder="1" applyAlignment="1">
      <alignment horizontal="center" vertical="center" wrapText="1"/>
    </xf>
    <xf numFmtId="3" fontId="49" fillId="80" borderId="0" xfId="2136" applyNumberFormat="1" applyFont="1" applyFill="1" applyBorder="1" applyAlignment="1">
      <alignment horizontal="center" vertical="center" wrapText="1"/>
    </xf>
    <xf numFmtId="49" fontId="49" fillId="80" borderId="10" xfId="2136" applyNumberFormat="1" applyFont="1" applyFill="1" applyBorder="1" applyAlignment="1">
      <alignment horizontal="center" vertical="center" wrapText="1"/>
    </xf>
    <xf numFmtId="0" fontId="49" fillId="80" borderId="10" xfId="2136" applyFont="1" applyFill="1" applyBorder="1" applyAlignment="1">
      <alignment horizontal="left" vertical="center" wrapText="1"/>
    </xf>
    <xf numFmtId="0" fontId="51" fillId="80" borderId="0" xfId="0" applyFont="1" applyFill="1" applyBorder="1" applyAlignment="1">
      <alignment vertical="center" wrapText="1"/>
    </xf>
    <xf numFmtId="0" fontId="49" fillId="80" borderId="10" xfId="2098" applyFont="1" applyFill="1" applyBorder="1" applyAlignment="1">
      <alignment horizontal="left" vertical="center" wrapText="1"/>
    </xf>
    <xf numFmtId="49" fontId="49" fillId="80" borderId="10" xfId="2101" applyNumberFormat="1" applyFont="1" applyFill="1" applyBorder="1" applyAlignment="1">
      <alignment horizontal="center" vertical="center" wrapText="1"/>
    </xf>
    <xf numFmtId="0" fontId="49" fillId="80" borderId="10" xfId="2100" applyNumberFormat="1" applyFont="1" applyFill="1" applyBorder="1" applyAlignment="1">
      <alignment horizontal="center" vertical="center" wrapText="1"/>
    </xf>
    <xf numFmtId="0" fontId="49" fillId="80" borderId="10" xfId="2103" applyFont="1" applyFill="1" applyBorder="1" applyAlignment="1">
      <alignment horizontal="center" vertical="center" wrapText="1"/>
    </xf>
    <xf numFmtId="0" fontId="49" fillId="80" borderId="10" xfId="2103" applyNumberFormat="1" applyFont="1" applyFill="1" applyBorder="1" applyAlignment="1">
      <alignment horizontal="center" vertical="center" wrapText="1"/>
    </xf>
    <xf numFmtId="4" fontId="49" fillId="80" borderId="10" xfId="2103" applyNumberFormat="1" applyFont="1" applyFill="1" applyBorder="1" applyAlignment="1">
      <alignment horizontal="center" vertical="center" wrapText="1"/>
    </xf>
    <xf numFmtId="0" fontId="49" fillId="80" borderId="10" xfId="2093" applyFont="1" applyFill="1" applyBorder="1" applyAlignment="1">
      <alignment horizontal="left" vertical="center" wrapText="1"/>
    </xf>
    <xf numFmtId="49" fontId="49" fillId="80" borderId="10" xfId="2095" applyNumberFormat="1" applyFont="1" applyFill="1" applyBorder="1" applyAlignment="1">
      <alignment horizontal="center" vertical="center" wrapText="1"/>
    </xf>
    <xf numFmtId="0" fontId="49" fillId="80" borderId="10" xfId="2095" applyFont="1" applyFill="1" applyBorder="1" applyAlignment="1">
      <alignment horizontal="center" vertical="center" wrapText="1"/>
    </xf>
    <xf numFmtId="0" fontId="49" fillId="80" borderId="10" xfId="2094" applyNumberFormat="1" applyFont="1" applyFill="1" applyBorder="1" applyAlignment="1">
      <alignment horizontal="center" vertical="center" wrapText="1"/>
    </xf>
    <xf numFmtId="0" fontId="49" fillId="80" borderId="10" xfId="2096" applyFont="1" applyFill="1" applyBorder="1" applyAlignment="1">
      <alignment horizontal="center" vertical="center" wrapText="1"/>
    </xf>
    <xf numFmtId="0" fontId="49" fillId="80" borderId="10" xfId="2096" applyNumberFormat="1" applyFont="1" applyFill="1" applyBorder="1" applyAlignment="1">
      <alignment horizontal="center" vertical="center" wrapText="1"/>
    </xf>
    <xf numFmtId="4" fontId="49" fillId="80" borderId="10" xfId="2096" applyNumberFormat="1" applyFont="1" applyFill="1" applyBorder="1" applyAlignment="1">
      <alignment horizontal="center" vertical="center" wrapText="1"/>
    </xf>
    <xf numFmtId="3" fontId="49" fillId="80" borderId="10" xfId="0" applyNumberFormat="1" applyFont="1" applyFill="1" applyBorder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58" fillId="82" borderId="0" xfId="0" applyFont="1" applyFill="1">
      <alignment horizontal="left" vertical="center" wrapText="1"/>
    </xf>
    <xf numFmtId="0" fontId="57" fillId="0" borderId="10" xfId="0" applyFont="1" applyFill="1" applyBorder="1" applyAlignment="1">
      <alignment horizontal="center" vertical="center" wrapText="1"/>
    </xf>
    <xf numFmtId="0" fontId="57" fillId="0" borderId="10" xfId="2098" applyFont="1" applyFill="1" applyBorder="1" applyAlignment="1">
      <alignment horizontal="left" vertical="center" wrapText="1"/>
    </xf>
    <xf numFmtId="4" fontId="57" fillId="0" borderId="10" xfId="0" applyNumberFormat="1" applyFont="1" applyFill="1" applyBorder="1" applyAlignment="1">
      <alignment horizontal="center" vertical="center" wrapText="1"/>
    </xf>
    <xf numFmtId="4" fontId="57" fillId="0" borderId="10" xfId="2051" applyNumberFormat="1" applyFont="1" applyFill="1" applyBorder="1" applyAlignment="1">
      <alignment horizontal="center" vertical="center" wrapText="1"/>
    </xf>
    <xf numFmtId="4" fontId="57" fillId="0" borderId="10" xfId="2076" applyNumberFormat="1" applyFont="1" applyFill="1" applyBorder="1" applyAlignment="1">
      <alignment horizontal="center" vertical="center" wrapText="1"/>
    </xf>
    <xf numFmtId="0" fontId="57" fillId="0" borderId="10" xfId="0" applyNumberFormat="1" applyFont="1" applyFill="1" applyBorder="1" applyAlignment="1">
      <alignment horizontal="center" vertical="center" wrapText="1"/>
    </xf>
    <xf numFmtId="4" fontId="57" fillId="0" borderId="10" xfId="2100" applyNumberFormat="1" applyFont="1" applyFill="1" applyBorder="1" applyAlignment="1">
      <alignment horizontal="center" vertical="center" wrapText="1"/>
    </xf>
    <xf numFmtId="0" fontId="57" fillId="0" borderId="10" xfId="2093" applyFont="1" applyFill="1" applyBorder="1" applyAlignment="1">
      <alignment horizontal="left" vertical="center" wrapText="1"/>
    </xf>
    <xf numFmtId="4" fontId="57" fillId="0" borderId="10" xfId="2136" applyNumberFormat="1" applyFont="1" applyFill="1" applyBorder="1" applyAlignment="1">
      <alignment horizontal="center" vertical="center" wrapText="1"/>
    </xf>
    <xf numFmtId="4" fontId="57" fillId="0" borderId="10" xfId="2136" applyNumberFormat="1" applyFont="1" applyFill="1" applyBorder="1" applyAlignment="1">
      <alignment horizontal="left" vertical="center" wrapText="1"/>
    </xf>
    <xf numFmtId="0" fontId="57" fillId="0" borderId="10" xfId="2136" applyNumberFormat="1" applyFont="1" applyFill="1" applyBorder="1" applyAlignment="1">
      <alignment horizontal="center" vertical="center" wrapText="1"/>
    </xf>
    <xf numFmtId="4" fontId="58" fillId="0" borderId="10" xfId="2405" applyNumberFormat="1" applyFont="1" applyFill="1" applyBorder="1" applyAlignment="1">
      <alignment horizontal="center" vertical="center" wrapText="1"/>
    </xf>
    <xf numFmtId="4" fontId="58" fillId="0" borderId="10" xfId="2405" applyNumberFormat="1" applyFont="1" applyFill="1" applyBorder="1" applyAlignment="1">
      <alignment horizontal="left" vertical="center" wrapText="1"/>
    </xf>
    <xf numFmtId="4" fontId="58" fillId="0" borderId="10" xfId="0" applyNumberFormat="1" applyFont="1" applyFill="1" applyBorder="1">
      <alignment horizontal="left" vertical="center" wrapText="1"/>
    </xf>
    <xf numFmtId="2" fontId="58" fillId="0" borderId="10" xfId="0" applyNumberFormat="1" applyFont="1" applyFill="1" applyBorder="1">
      <alignment horizontal="left" vertical="center" wrapText="1"/>
    </xf>
    <xf numFmtId="164" fontId="58" fillId="0" borderId="10" xfId="2405" applyFont="1" applyFill="1" applyBorder="1" applyAlignment="1">
      <alignment horizontal="left" vertical="center" wrapText="1"/>
    </xf>
    <xf numFmtId="2" fontId="58" fillId="0" borderId="10" xfId="0" applyNumberFormat="1" applyFont="1" applyFill="1" applyBorder="1" applyAlignment="1">
      <alignment horizontal="center" vertical="center" wrapText="1"/>
    </xf>
    <xf numFmtId="43" fontId="58" fillId="0" borderId="0" xfId="0" applyNumberFormat="1" applyFont="1" applyFill="1">
      <alignment horizontal="left" vertical="center" wrapText="1"/>
    </xf>
    <xf numFmtId="4" fontId="65" fillId="80" borderId="10" xfId="2041" applyNumberFormat="1" applyFont="1" applyFill="1" applyBorder="1" applyAlignment="1">
      <alignment horizontal="center" vertical="center" wrapText="1"/>
    </xf>
    <xf numFmtId="2" fontId="60" fillId="80" borderId="10" xfId="2137" applyNumberFormat="1" applyFont="1" applyFill="1" applyBorder="1" applyAlignment="1">
      <alignment horizontal="center" vertical="center" wrapText="1"/>
    </xf>
    <xf numFmtId="4" fontId="60" fillId="80" borderId="10" xfId="0" applyNumberFormat="1" applyFont="1" applyFill="1" applyBorder="1" applyAlignment="1">
      <alignment horizontal="center" vertical="center" wrapText="1"/>
    </xf>
    <xf numFmtId="4" fontId="60" fillId="80" borderId="10" xfId="2136" applyNumberFormat="1" applyFont="1" applyFill="1" applyBorder="1" applyAlignment="1">
      <alignment horizontal="center" vertical="center" wrapText="1"/>
    </xf>
    <xf numFmtId="4" fontId="60" fillId="80" borderId="10" xfId="2041" applyNumberFormat="1" applyFont="1" applyFill="1" applyBorder="1" applyAlignment="1">
      <alignment horizontal="center" vertical="center" wrapText="1"/>
    </xf>
    <xf numFmtId="4" fontId="57" fillId="83" borderId="10" xfId="0" applyNumberFormat="1" applyFont="1" applyFill="1" applyBorder="1" applyAlignment="1">
      <alignment horizontal="center" vertical="center" wrapText="1"/>
    </xf>
    <xf numFmtId="4" fontId="57" fillId="83" borderId="10" xfId="2051" applyNumberFormat="1" applyFont="1" applyFill="1" applyBorder="1" applyAlignment="1">
      <alignment horizontal="center" vertical="center" wrapText="1"/>
    </xf>
    <xf numFmtId="4" fontId="57" fillId="83" borderId="10" xfId="2136" applyNumberFormat="1" applyFont="1" applyFill="1" applyBorder="1" applyAlignment="1">
      <alignment horizontal="center" vertical="center" wrapText="1"/>
    </xf>
    <xf numFmtId="4" fontId="57" fillId="83" borderId="10" xfId="2136" applyNumberFormat="1" applyFont="1" applyFill="1" applyBorder="1" applyAlignment="1">
      <alignment horizontal="left" vertical="center" wrapText="1"/>
    </xf>
    <xf numFmtId="0" fontId="49" fillId="80" borderId="0" xfId="0" applyFont="1" applyFill="1" applyBorder="1" applyAlignment="1">
      <alignment horizontal="center" vertical="center" wrapText="1"/>
    </xf>
    <xf numFmtId="0" fontId="51" fillId="80" borderId="10" xfId="2136" applyFont="1" applyFill="1" applyBorder="1" applyAlignment="1">
      <alignment horizontal="left" vertical="center" wrapText="1"/>
    </xf>
    <xf numFmtId="0" fontId="51" fillId="80" borderId="10" xfId="2136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vertical="top" wrapText="1"/>
    </xf>
    <xf numFmtId="0" fontId="49" fillId="0" borderId="10" xfId="0" applyFont="1" applyFill="1" applyBorder="1" applyAlignment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4" fontId="61" fillId="0" borderId="0" xfId="0" applyNumberFormat="1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0" fontId="54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59" fillId="80" borderId="11" xfId="2136" applyFont="1" applyFill="1" applyBorder="1" applyAlignment="1">
      <alignment horizontal="center" vertical="center" wrapText="1"/>
    </xf>
    <xf numFmtId="0" fontId="59" fillId="80" borderId="15" xfId="2136" applyFont="1" applyFill="1" applyBorder="1" applyAlignment="1">
      <alignment horizontal="center" vertical="center" wrapText="1"/>
    </xf>
    <xf numFmtId="0" fontId="59" fillId="80" borderId="14" xfId="2136" applyFont="1" applyFill="1" applyBorder="1" applyAlignment="1">
      <alignment horizontal="center" vertical="center" wrapText="1"/>
    </xf>
    <xf numFmtId="0" fontId="59" fillId="80" borderId="10" xfId="2136" applyFont="1" applyFill="1" applyBorder="1" applyAlignment="1">
      <alignment horizontal="left" vertical="center" wrapText="1"/>
    </xf>
    <xf numFmtId="0" fontId="59" fillId="0" borderId="10" xfId="2136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4" fontId="58" fillId="0" borderId="13" xfId="0" applyNumberFormat="1" applyFont="1" applyFill="1" applyBorder="1" applyAlignment="1">
      <alignment horizontal="center" vertical="center" wrapText="1"/>
    </xf>
    <xf numFmtId="4" fontId="58" fillId="0" borderId="17" xfId="0" applyNumberFormat="1" applyFont="1" applyFill="1" applyBorder="1" applyAlignment="1">
      <alignment horizontal="center" vertical="center" wrapText="1"/>
    </xf>
    <xf numFmtId="4" fontId="58" fillId="0" borderId="12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textRotation="90" wrapText="1"/>
    </xf>
    <xf numFmtId="4" fontId="58" fillId="0" borderId="13" xfId="0" applyNumberFormat="1" applyFont="1" applyFill="1" applyBorder="1" applyAlignment="1">
      <alignment horizontal="center" vertical="center" textRotation="90" wrapText="1"/>
    </xf>
    <xf numFmtId="4" fontId="58" fillId="0" borderId="12" xfId="0" applyNumberFormat="1" applyFont="1" applyFill="1" applyBorder="1" applyAlignment="1">
      <alignment horizontal="center" vertical="center" textRotation="90" wrapText="1"/>
    </xf>
    <xf numFmtId="4" fontId="21" fillId="0" borderId="0" xfId="0" applyNumberFormat="1" applyFont="1" applyFill="1" applyBorder="1" applyAlignment="1">
      <alignment horizontal="right" vertical="center" wrapText="1"/>
    </xf>
    <xf numFmtId="4" fontId="58" fillId="0" borderId="31" xfId="0" applyNumberFormat="1" applyFont="1" applyFill="1" applyBorder="1" applyAlignment="1">
      <alignment horizontal="center" vertical="center" wrapText="1"/>
    </xf>
    <xf numFmtId="4" fontId="58" fillId="0" borderId="18" xfId="0" applyNumberFormat="1" applyFont="1" applyFill="1" applyBorder="1" applyAlignment="1">
      <alignment horizontal="center" vertical="center" wrapText="1"/>
    </xf>
    <xf numFmtId="4" fontId="58" fillId="0" borderId="16" xfId="0" applyNumberFormat="1" applyFont="1" applyFill="1" applyBorder="1" applyAlignment="1">
      <alignment horizontal="center" vertical="center" wrapText="1"/>
    </xf>
    <xf numFmtId="165" fontId="58" fillId="0" borderId="13" xfId="0" applyNumberFormat="1" applyFont="1" applyFill="1" applyBorder="1" applyAlignment="1">
      <alignment horizontal="center" vertical="center" wrapText="1"/>
    </xf>
    <xf numFmtId="165" fontId="58" fillId="0" borderId="17" xfId="0" applyNumberFormat="1" applyFont="1" applyFill="1" applyBorder="1" applyAlignment="1">
      <alignment horizontal="center" vertical="center" wrapText="1"/>
    </xf>
    <xf numFmtId="165" fontId="58" fillId="0" borderId="12" xfId="0" applyNumberFormat="1" applyFont="1" applyFill="1" applyBorder="1" applyAlignment="1">
      <alignment horizontal="center" vertical="center" wrapText="1"/>
    </xf>
    <xf numFmtId="0" fontId="58" fillId="0" borderId="13" xfId="0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center" vertical="center" wrapText="1"/>
    </xf>
    <xf numFmtId="0" fontId="58" fillId="0" borderId="12" xfId="0" applyFont="1" applyFill="1" applyBorder="1" applyAlignment="1">
      <alignment horizontal="center" vertical="center" wrapText="1"/>
    </xf>
    <xf numFmtId="0" fontId="58" fillId="0" borderId="13" xfId="0" applyFont="1" applyFill="1" applyBorder="1" applyAlignment="1">
      <alignment horizontal="center" vertical="center" textRotation="90" wrapText="1"/>
    </xf>
    <xf numFmtId="0" fontId="58" fillId="0" borderId="17" xfId="0" applyFont="1" applyFill="1" applyBorder="1" applyAlignment="1">
      <alignment horizontal="center" vertical="center" textRotation="90" wrapText="1"/>
    </xf>
    <xf numFmtId="0" fontId="58" fillId="0" borderId="12" xfId="0" applyFont="1" applyFill="1" applyBorder="1" applyAlignment="1">
      <alignment horizontal="center" vertical="center" textRotation="90" wrapText="1"/>
    </xf>
    <xf numFmtId="0" fontId="57" fillId="0" borderId="10" xfId="0" applyFont="1" applyFill="1" applyBorder="1" applyAlignment="1">
      <alignment horizontal="left" vertical="center" wrapText="1"/>
    </xf>
    <xf numFmtId="165" fontId="58" fillId="0" borderId="13" xfId="0" applyNumberFormat="1" applyFont="1" applyFill="1" applyBorder="1" applyAlignment="1">
      <alignment horizontal="center" vertical="center" textRotation="90" wrapText="1"/>
    </xf>
    <xf numFmtId="165" fontId="58" fillId="0" borderId="17" xfId="0" applyNumberFormat="1" applyFont="1" applyFill="1" applyBorder="1" applyAlignment="1">
      <alignment horizontal="center" vertical="center" textRotation="90" wrapText="1"/>
    </xf>
    <xf numFmtId="165" fontId="58" fillId="0" borderId="12" xfId="0" applyNumberFormat="1" applyFont="1" applyFill="1" applyBorder="1" applyAlignment="1">
      <alignment horizontal="center" vertical="center" textRotation="90" wrapText="1"/>
    </xf>
    <xf numFmtId="4" fontId="59" fillId="80" borderId="10" xfId="2136" applyNumberFormat="1" applyFont="1" applyFill="1" applyBorder="1" applyAlignment="1">
      <alignment horizontal="left" vertical="center" wrapText="1"/>
    </xf>
    <xf numFmtId="4" fontId="58" fillId="0" borderId="31" xfId="0" applyNumberFormat="1" applyFont="1" applyFill="1" applyBorder="1" applyAlignment="1">
      <alignment horizontal="center" vertical="center" textRotation="90" wrapText="1"/>
    </xf>
    <xf numFmtId="4" fontId="58" fillId="0" borderId="16" xfId="0" applyNumberFormat="1" applyFont="1" applyFill="1" applyBorder="1" applyAlignment="1">
      <alignment horizontal="center" vertical="center" textRotation="90" wrapText="1"/>
    </xf>
    <xf numFmtId="0" fontId="60" fillId="0" borderId="31" xfId="2134" applyFont="1" applyFill="1" applyBorder="1" applyAlignment="1">
      <alignment horizontal="center" vertical="center" textRotation="90" wrapText="1"/>
    </xf>
    <xf numFmtId="0" fontId="61" fillId="0" borderId="16" xfId="0" applyFont="1" applyFill="1" applyBorder="1">
      <alignment horizontal="left" vertical="center" wrapText="1"/>
    </xf>
    <xf numFmtId="0" fontId="61" fillId="0" borderId="29" xfId="0" applyFont="1" applyFill="1" applyBorder="1">
      <alignment horizontal="left" vertical="center" wrapText="1"/>
    </xf>
    <xf numFmtId="0" fontId="61" fillId="0" borderId="30" xfId="0" applyFont="1" applyFill="1" applyBorder="1">
      <alignment horizontal="left" vertical="center" wrapText="1"/>
    </xf>
    <xf numFmtId="0" fontId="58" fillId="0" borderId="31" xfId="0" applyFont="1" applyFill="1" applyBorder="1" applyAlignment="1">
      <alignment horizontal="center" vertical="center" wrapText="1"/>
    </xf>
    <xf numFmtId="0" fontId="58" fillId="0" borderId="18" xfId="0" applyFont="1" applyFill="1" applyBorder="1" applyAlignment="1">
      <alignment horizontal="center" vertical="center" wrapText="1"/>
    </xf>
    <xf numFmtId="0" fontId="58" fillId="0" borderId="16" xfId="0" applyFont="1" applyFill="1" applyBorder="1" applyAlignment="1">
      <alignment horizontal="center" vertical="center" wrapText="1"/>
    </xf>
    <xf numFmtId="0" fontId="58" fillId="0" borderId="29" xfId="0" applyFont="1" applyFill="1" applyBorder="1" applyAlignment="1">
      <alignment horizontal="center" vertical="center" wrapText="1"/>
    </xf>
    <xf numFmtId="0" fontId="58" fillId="0" borderId="19" xfId="0" applyFont="1" applyFill="1" applyBorder="1" applyAlignment="1">
      <alignment horizontal="center" vertical="center" wrapText="1"/>
    </xf>
    <xf numFmtId="0" fontId="58" fillId="0" borderId="30" xfId="0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61" fillId="0" borderId="12" xfId="0" applyFont="1" applyFill="1" applyBorder="1">
      <alignment horizontal="left" vertical="center" wrapText="1"/>
    </xf>
    <xf numFmtId="0" fontId="62" fillId="0" borderId="19" xfId="0" applyFont="1" applyFill="1" applyBorder="1" applyAlignment="1">
      <alignment horizontal="left" vertical="top" wrapText="1" shrinkToFit="1"/>
    </xf>
    <xf numFmtId="4" fontId="63" fillId="0" borderId="0" xfId="0" applyNumberFormat="1" applyFont="1" applyFill="1" applyBorder="1" applyAlignment="1">
      <alignment horizontal="right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wrapText="1" shrinkToFit="1"/>
    </xf>
    <xf numFmtId="0" fontId="50" fillId="0" borderId="0" xfId="0" applyFont="1" applyFill="1" applyAlignment="1">
      <alignment wrapText="1" shrinkToFit="1"/>
    </xf>
    <xf numFmtId="0" fontId="58" fillId="0" borderId="13" xfId="0" applyNumberFormat="1" applyFont="1" applyFill="1" applyBorder="1" applyAlignment="1">
      <alignment horizontal="center" vertical="center" wrapText="1"/>
    </xf>
    <xf numFmtId="0" fontId="58" fillId="0" borderId="17" xfId="0" applyNumberFormat="1" applyFont="1" applyFill="1" applyBorder="1" applyAlignment="1">
      <alignment horizontal="center" vertical="center" wrapText="1"/>
    </xf>
    <xf numFmtId="0" fontId="58" fillId="0" borderId="12" xfId="0" applyNumberFormat="1" applyFont="1" applyFill="1" applyBorder="1" applyAlignment="1">
      <alignment horizontal="center" vertical="center" wrapText="1"/>
    </xf>
    <xf numFmtId="0" fontId="2" fillId="81" borderId="11" xfId="0" applyFont="1" applyFill="1" applyBorder="1" applyAlignment="1">
      <alignment horizontal="center" vertical="center"/>
    </xf>
    <xf numFmtId="0" fontId="2" fillId="81" borderId="14" xfId="0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left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2" fillId="81" borderId="11" xfId="0" applyFont="1" applyFill="1" applyBorder="1" applyAlignment="1">
      <alignment horizontal="center" vertical="center" wrapText="1"/>
    </xf>
    <xf numFmtId="0" fontId="2" fillId="81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2" fillId="0" borderId="17" xfId="0" applyFont="1" applyFill="1" applyBorder="1">
      <alignment horizontal="left" vertical="center" wrapText="1"/>
    </xf>
    <xf numFmtId="0" fontId="2" fillId="0" borderId="12" xfId="0" applyFont="1" applyFill="1" applyBorder="1">
      <alignment horizontal="left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2438">
    <cellStyle name="20% — акцент1" xfId="2406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7"/>
    <cellStyle name="20% — акцент2" xfId="2408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9"/>
    <cellStyle name="20% — акцент3" xfId="2410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11"/>
    <cellStyle name="20% — акцент4" xfId="2412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3"/>
    <cellStyle name="20% — акцент5" xfId="2414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5"/>
    <cellStyle name="20% — акцент6" xfId="2416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7"/>
    <cellStyle name="40% — акцент1" xfId="2418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9"/>
    <cellStyle name="40% — акцент2" xfId="2420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21"/>
    <cellStyle name="40% — акцент3" xfId="2422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3"/>
    <cellStyle name="40% — акцент4" xfId="2424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5"/>
    <cellStyle name="40% — акцент5" xfId="2426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7"/>
    <cellStyle name="40% — акцент6" xfId="2428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9"/>
    <cellStyle name="60% — акцент1" xfId="2430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31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2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3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4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5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6"/>
    <cellStyle name="ИтогоБИМ" xfId="2437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Лист2" xfId="2135"/>
    <cellStyle name="Обычный_Приложение 1" xfId="2136"/>
    <cellStyle name="Обычный_Приложение 2" xfId="2137"/>
    <cellStyle name="Плохой" xfId="2138" builtinId="27" customBuiltin="1"/>
    <cellStyle name="Плохой 10" xfId="2139"/>
    <cellStyle name="Плохой 11" xfId="2140"/>
    <cellStyle name="Плохой 12" xfId="2141"/>
    <cellStyle name="Плохой 13" xfId="2142"/>
    <cellStyle name="Плохой 14" xfId="2143"/>
    <cellStyle name="Плохой 15" xfId="2144"/>
    <cellStyle name="Плохой 16" xfId="2145"/>
    <cellStyle name="Плохой 17" xfId="2146"/>
    <cellStyle name="Плохой 18" xfId="2147"/>
    <cellStyle name="Плохой 19" xfId="2148"/>
    <cellStyle name="Плохой 2" xfId="2149"/>
    <cellStyle name="Плохой 20" xfId="2150"/>
    <cellStyle name="Плохой 21" xfId="2151"/>
    <cellStyle name="Плохой 22" xfId="2152"/>
    <cellStyle name="Плохой 23" xfId="2153"/>
    <cellStyle name="Плохой 24" xfId="2154"/>
    <cellStyle name="Плохой 25" xfId="2155"/>
    <cellStyle name="Плохой 26" xfId="2156"/>
    <cellStyle name="Плохой 27" xfId="2157"/>
    <cellStyle name="Плохой 28" xfId="2158"/>
    <cellStyle name="Плохой 29" xfId="2159"/>
    <cellStyle name="Плохой 3" xfId="2160"/>
    <cellStyle name="Плохой 30" xfId="2161"/>
    <cellStyle name="Плохой 31" xfId="2162"/>
    <cellStyle name="Плохой 32" xfId="2163"/>
    <cellStyle name="Плохой 33" xfId="2164"/>
    <cellStyle name="Плохой 34" xfId="2165"/>
    <cellStyle name="Плохой 35" xfId="2166"/>
    <cellStyle name="Плохой 36" xfId="2167"/>
    <cellStyle name="Плохой 37" xfId="2168"/>
    <cellStyle name="Плохой 38" xfId="2169"/>
    <cellStyle name="Плохой 39" xfId="2170"/>
    <cellStyle name="Плохой 4" xfId="2171"/>
    <cellStyle name="Плохой 40" xfId="2172"/>
    <cellStyle name="Плохой 41" xfId="2173"/>
    <cellStyle name="Плохой 42" xfId="2174"/>
    <cellStyle name="Плохой 43" xfId="2175"/>
    <cellStyle name="Плохой 5" xfId="2176"/>
    <cellStyle name="Плохой 6" xfId="2177"/>
    <cellStyle name="Плохой 7" xfId="2178"/>
    <cellStyle name="Плохой 8" xfId="2179"/>
    <cellStyle name="Плохой 9" xfId="2180"/>
    <cellStyle name="Пояснение" xfId="2181" builtinId="53" customBuiltin="1"/>
    <cellStyle name="Пояснение 10" xfId="2182"/>
    <cellStyle name="Пояснение 11" xfId="2183"/>
    <cellStyle name="Пояснение 12" xfId="2184"/>
    <cellStyle name="Пояснение 13" xfId="2185"/>
    <cellStyle name="Пояснение 14" xfId="2186"/>
    <cellStyle name="Пояснение 15" xfId="2187"/>
    <cellStyle name="Пояснение 16" xfId="2188"/>
    <cellStyle name="Пояснение 17" xfId="2189"/>
    <cellStyle name="Пояснение 18" xfId="2190"/>
    <cellStyle name="Пояснение 19" xfId="2191"/>
    <cellStyle name="Пояснение 2" xfId="2192"/>
    <cellStyle name="Пояснение 20" xfId="2193"/>
    <cellStyle name="Пояснение 21" xfId="2194"/>
    <cellStyle name="Пояснение 22" xfId="2195"/>
    <cellStyle name="Пояснение 23" xfId="2196"/>
    <cellStyle name="Пояснение 24" xfId="2197"/>
    <cellStyle name="Пояснение 25" xfId="2198"/>
    <cellStyle name="Пояснение 26" xfId="2199"/>
    <cellStyle name="Пояснение 27" xfId="2200"/>
    <cellStyle name="Пояснение 28" xfId="2201"/>
    <cellStyle name="Пояснение 29" xfId="2202"/>
    <cellStyle name="Пояснение 3" xfId="2203"/>
    <cellStyle name="Пояснение 30" xfId="2204"/>
    <cellStyle name="Пояснение 31" xfId="2205"/>
    <cellStyle name="Пояснение 32" xfId="2206"/>
    <cellStyle name="Пояснение 33" xfId="2207"/>
    <cellStyle name="Пояснение 34" xfId="2208"/>
    <cellStyle name="Пояснение 35" xfId="2209"/>
    <cellStyle name="Пояснение 36" xfId="2210"/>
    <cellStyle name="Пояснение 37" xfId="2211"/>
    <cellStyle name="Пояснение 38" xfId="2212"/>
    <cellStyle name="Пояснение 39" xfId="2213"/>
    <cellStyle name="Пояснение 4" xfId="2214"/>
    <cellStyle name="Пояснение 40" xfId="2215"/>
    <cellStyle name="Пояснение 41" xfId="2216"/>
    <cellStyle name="Пояснение 42" xfId="2217"/>
    <cellStyle name="Пояснение 43" xfId="2218"/>
    <cellStyle name="Пояснение 5" xfId="2219"/>
    <cellStyle name="Пояснение 6" xfId="2220"/>
    <cellStyle name="Пояснение 7" xfId="2221"/>
    <cellStyle name="Пояснение 8" xfId="2222"/>
    <cellStyle name="Пояснение 9" xfId="2223"/>
    <cellStyle name="Примечание" xfId="2224" builtinId="10" customBuiltin="1"/>
    <cellStyle name="Примечание 10" xfId="2225"/>
    <cellStyle name="Примечание 11" xfId="2226"/>
    <cellStyle name="Примечание 12" xfId="2227"/>
    <cellStyle name="Примечание 13" xfId="2228"/>
    <cellStyle name="Примечание 14" xfId="2229"/>
    <cellStyle name="Примечание 15" xfId="2230"/>
    <cellStyle name="Примечание 16" xfId="2231"/>
    <cellStyle name="Примечание 17" xfId="2232"/>
    <cellStyle name="Примечание 18" xfId="2233"/>
    <cellStyle name="Примечание 19" xfId="2234"/>
    <cellStyle name="Примечание 2" xfId="2235"/>
    <cellStyle name="Примечание 20" xfId="2236"/>
    <cellStyle name="Примечание 21" xfId="2237"/>
    <cellStyle name="Примечание 22" xfId="2238"/>
    <cellStyle name="Примечание 23" xfId="2239"/>
    <cellStyle name="Примечание 24" xfId="2240"/>
    <cellStyle name="Примечание 25" xfId="2241"/>
    <cellStyle name="Примечание 26" xfId="2242"/>
    <cellStyle name="Примечание 27" xfId="2243"/>
    <cellStyle name="Примечание 28" xfId="2244"/>
    <cellStyle name="Примечание 29" xfId="2245"/>
    <cellStyle name="Примечание 3" xfId="2246"/>
    <cellStyle name="Примечание 30" xfId="2247"/>
    <cellStyle name="Примечание 31" xfId="2248"/>
    <cellStyle name="Примечание 32" xfId="2249"/>
    <cellStyle name="Примечание 33" xfId="2250"/>
    <cellStyle name="Примечание 34" xfId="2251"/>
    <cellStyle name="Примечание 35" xfId="2252"/>
    <cellStyle name="Примечание 36" xfId="2253"/>
    <cellStyle name="Примечание 37" xfId="2254"/>
    <cellStyle name="Примечание 38" xfId="2255"/>
    <cellStyle name="Примечание 39" xfId="2256"/>
    <cellStyle name="Примечание 4" xfId="2257"/>
    <cellStyle name="Примечание 40" xfId="2258"/>
    <cellStyle name="Примечание 41" xfId="2259"/>
    <cellStyle name="Примечание 42" xfId="2260"/>
    <cellStyle name="Примечание 43" xfId="2261"/>
    <cellStyle name="Примечание 44" xfId="2262"/>
    <cellStyle name="Примечание 5" xfId="2263"/>
    <cellStyle name="Примечание 6" xfId="2264"/>
    <cellStyle name="Примечание 7" xfId="2265"/>
    <cellStyle name="Примечание 8" xfId="2266"/>
    <cellStyle name="Примечание 9" xfId="2267"/>
    <cellStyle name="Процентный 2" xfId="2268"/>
    <cellStyle name="Процентный 2 2" xfId="2269"/>
    <cellStyle name="Процентный 2_Приложение 1" xfId="2270"/>
    <cellStyle name="Процентный 3" xfId="2271"/>
    <cellStyle name="Процентный 3 2" xfId="2272"/>
    <cellStyle name="Процентный 3_Приложение 1" xfId="2273"/>
    <cellStyle name="Связанная ячейка" xfId="2274" builtinId="24" customBuiltin="1"/>
    <cellStyle name="Связанная ячейка 10" xfId="2275"/>
    <cellStyle name="Связанная ячейка 11" xfId="2276"/>
    <cellStyle name="Связанная ячейка 12" xfId="2277"/>
    <cellStyle name="Связанная ячейка 13" xfId="2278"/>
    <cellStyle name="Связанная ячейка 14" xfId="2279"/>
    <cellStyle name="Связанная ячейка 15" xfId="2280"/>
    <cellStyle name="Связанная ячейка 16" xfId="2281"/>
    <cellStyle name="Связанная ячейка 17" xfId="2282"/>
    <cellStyle name="Связанная ячейка 18" xfId="2283"/>
    <cellStyle name="Связанная ячейка 19" xfId="2284"/>
    <cellStyle name="Связанная ячейка 2" xfId="2285"/>
    <cellStyle name="Связанная ячейка 20" xfId="2286"/>
    <cellStyle name="Связанная ячейка 21" xfId="2287"/>
    <cellStyle name="Связанная ячейка 22" xfId="2288"/>
    <cellStyle name="Связанная ячейка 23" xfId="2289"/>
    <cellStyle name="Связанная ячейка 24" xfId="2290"/>
    <cellStyle name="Связанная ячейка 25" xfId="2291"/>
    <cellStyle name="Связанная ячейка 26" xfId="2292"/>
    <cellStyle name="Связанная ячейка 27" xfId="2293"/>
    <cellStyle name="Связанная ячейка 28" xfId="2294"/>
    <cellStyle name="Связанная ячейка 29" xfId="2295"/>
    <cellStyle name="Связанная ячейка 3" xfId="2296"/>
    <cellStyle name="Связанная ячейка 30" xfId="2297"/>
    <cellStyle name="Связанная ячейка 31" xfId="2298"/>
    <cellStyle name="Связанная ячейка 32" xfId="2299"/>
    <cellStyle name="Связанная ячейка 33" xfId="2300"/>
    <cellStyle name="Связанная ячейка 34" xfId="2301"/>
    <cellStyle name="Связанная ячейка 35" xfId="2302"/>
    <cellStyle name="Связанная ячейка 36" xfId="2303"/>
    <cellStyle name="Связанная ячейка 37" xfId="2304"/>
    <cellStyle name="Связанная ячейка 38" xfId="2305"/>
    <cellStyle name="Связанная ячейка 39" xfId="2306"/>
    <cellStyle name="Связанная ячейка 4" xfId="2307"/>
    <cellStyle name="Связанная ячейка 40" xfId="2308"/>
    <cellStyle name="Связанная ячейка 41" xfId="2309"/>
    <cellStyle name="Связанная ячейка 42" xfId="2310"/>
    <cellStyle name="Связанная ячейка 43" xfId="2311"/>
    <cellStyle name="Связанная ячейка 5" xfId="2312"/>
    <cellStyle name="Связанная ячейка 6" xfId="2313"/>
    <cellStyle name="Связанная ячейка 7" xfId="2314"/>
    <cellStyle name="Связанная ячейка 8" xfId="2315"/>
    <cellStyle name="Связанная ячейка 9" xfId="2316"/>
    <cellStyle name="Стиль 1" xfId="2317"/>
    <cellStyle name="Текст предупреждения" xfId="2318" builtinId="11" customBuiltin="1"/>
    <cellStyle name="Текст предупреждения 10" xfId="2319"/>
    <cellStyle name="Текст предупреждения 11" xfId="2320"/>
    <cellStyle name="Текст предупреждения 12" xfId="2321"/>
    <cellStyle name="Текст предупреждения 13" xfId="2322"/>
    <cellStyle name="Текст предупреждения 14" xfId="2323"/>
    <cellStyle name="Текст предупреждения 15" xfId="2324"/>
    <cellStyle name="Текст предупреждения 16" xfId="2325"/>
    <cellStyle name="Текст предупреждения 17" xfId="2326"/>
    <cellStyle name="Текст предупреждения 18" xfId="2327"/>
    <cellStyle name="Текст предупреждения 19" xfId="2328"/>
    <cellStyle name="Текст предупреждения 2" xfId="2329"/>
    <cellStyle name="Текст предупреждения 20" xfId="2330"/>
    <cellStyle name="Текст предупреждения 21" xfId="2331"/>
    <cellStyle name="Текст предупреждения 22" xfId="2332"/>
    <cellStyle name="Текст предупреждения 23" xfId="2333"/>
    <cellStyle name="Текст предупреждения 24" xfId="2334"/>
    <cellStyle name="Текст предупреждения 25" xfId="2335"/>
    <cellStyle name="Текст предупреждения 26" xfId="2336"/>
    <cellStyle name="Текст предупреждения 27" xfId="2337"/>
    <cellStyle name="Текст предупреждения 28" xfId="2338"/>
    <cellStyle name="Текст предупреждения 29" xfId="2339"/>
    <cellStyle name="Текст предупреждения 3" xfId="2340"/>
    <cellStyle name="Текст предупреждения 30" xfId="2341"/>
    <cellStyle name="Текст предупреждения 31" xfId="2342"/>
    <cellStyle name="Текст предупреждения 32" xfId="2343"/>
    <cellStyle name="Текст предупреждения 33" xfId="2344"/>
    <cellStyle name="Текст предупреждения 34" xfId="2345"/>
    <cellStyle name="Текст предупреждения 35" xfId="2346"/>
    <cellStyle name="Текст предупреждения 36" xfId="2347"/>
    <cellStyle name="Текст предупреждения 37" xfId="2348"/>
    <cellStyle name="Текст предупреждения 38" xfId="2349"/>
    <cellStyle name="Текст предупреждения 39" xfId="2350"/>
    <cellStyle name="Текст предупреждения 4" xfId="2351"/>
    <cellStyle name="Текст предупреждения 40" xfId="2352"/>
    <cellStyle name="Текст предупреждения 41" xfId="2353"/>
    <cellStyle name="Текст предупреждения 42" xfId="2354"/>
    <cellStyle name="Текст предупреждения 43" xfId="2355"/>
    <cellStyle name="Текст предупреждения 5" xfId="2356"/>
    <cellStyle name="Текст предупреждения 6" xfId="2357"/>
    <cellStyle name="Текст предупреждения 7" xfId="2358"/>
    <cellStyle name="Текст предупреждения 8" xfId="2359"/>
    <cellStyle name="Текст предупреждения 9" xfId="2360"/>
    <cellStyle name="Финансовый" xfId="2405" builtinId="3"/>
    <cellStyle name="Финансовый 2" xfId="2361"/>
    <cellStyle name="Хороший" xfId="2362" builtinId="26" customBuiltin="1"/>
    <cellStyle name="Хороший 10" xfId="2363"/>
    <cellStyle name="Хороший 11" xfId="2364"/>
    <cellStyle name="Хороший 12" xfId="2365"/>
    <cellStyle name="Хороший 13" xfId="2366"/>
    <cellStyle name="Хороший 14" xfId="2367"/>
    <cellStyle name="Хороший 15" xfId="2368"/>
    <cellStyle name="Хороший 16" xfId="2369"/>
    <cellStyle name="Хороший 17" xfId="2370"/>
    <cellStyle name="Хороший 18" xfId="2371"/>
    <cellStyle name="Хороший 19" xfId="2372"/>
    <cellStyle name="Хороший 2" xfId="2373"/>
    <cellStyle name="Хороший 20" xfId="2374"/>
    <cellStyle name="Хороший 21" xfId="2375"/>
    <cellStyle name="Хороший 22" xfId="2376"/>
    <cellStyle name="Хороший 23" xfId="2377"/>
    <cellStyle name="Хороший 24" xfId="2378"/>
    <cellStyle name="Хороший 25" xfId="2379"/>
    <cellStyle name="Хороший 26" xfId="2380"/>
    <cellStyle name="Хороший 27" xfId="2381"/>
    <cellStyle name="Хороший 28" xfId="2382"/>
    <cellStyle name="Хороший 29" xfId="2383"/>
    <cellStyle name="Хороший 3" xfId="2384"/>
    <cellStyle name="Хороший 30" xfId="2385"/>
    <cellStyle name="Хороший 31" xfId="2386"/>
    <cellStyle name="Хороший 32" xfId="2387"/>
    <cellStyle name="Хороший 33" xfId="2388"/>
    <cellStyle name="Хороший 34" xfId="2389"/>
    <cellStyle name="Хороший 35" xfId="2390"/>
    <cellStyle name="Хороший 36" xfId="2391"/>
    <cellStyle name="Хороший 37" xfId="2392"/>
    <cellStyle name="Хороший 38" xfId="2393"/>
    <cellStyle name="Хороший 39" xfId="2394"/>
    <cellStyle name="Хороший 4" xfId="2395"/>
    <cellStyle name="Хороший 40" xfId="2396"/>
    <cellStyle name="Хороший 41" xfId="2397"/>
    <cellStyle name="Хороший 42" xfId="2398"/>
    <cellStyle name="Хороший 43" xfId="2399"/>
    <cellStyle name="Хороший 5" xfId="2400"/>
    <cellStyle name="Хороший 6" xfId="2401"/>
    <cellStyle name="Хороший 7" xfId="2402"/>
    <cellStyle name="Хороший 8" xfId="2403"/>
    <cellStyle name="Хороший 9" xfId="2404"/>
  </cellStyles>
  <dxfs count="0"/>
  <tableStyles count="1" defaultTableStyle="Стиль таблицы 1" defaultPivotStyle="PivotStyleLight16">
    <tableStyle name="Стиль таблицы 1" pivot="0" count="0"/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tabSelected="1" topLeftCell="C1" zoomScale="120" zoomScaleNormal="120" workbookViewId="0">
      <pane xSplit="19035"/>
      <selection activeCell="I11" sqref="I11"/>
      <selection pane="topRight" activeCell="P27" sqref="P27"/>
    </sheetView>
  </sheetViews>
  <sheetFormatPr defaultRowHeight="12.75" x14ac:dyDescent="0.2"/>
  <cols>
    <col min="1" max="1" width="4" customWidth="1"/>
    <col min="2" max="2" width="39.5" customWidth="1"/>
    <col min="3" max="3" width="6.33203125" customWidth="1"/>
    <col min="4" max="4" width="7.1640625" customWidth="1"/>
    <col min="5" max="5" width="6.1640625" customWidth="1"/>
    <col min="6" max="6" width="10.6640625" bestFit="1" customWidth="1"/>
    <col min="7" max="8" width="4.33203125" customWidth="1"/>
    <col min="9" max="10" width="9.6640625" bestFit="1" customWidth="1"/>
    <col min="11" max="11" width="7.33203125" customWidth="1"/>
    <col min="12" max="12" width="11.6640625" customWidth="1"/>
    <col min="13" max="14" width="9.5" bestFit="1" customWidth="1"/>
    <col min="15" max="15" width="5.5" customWidth="1"/>
    <col min="16" max="16" width="12" customWidth="1"/>
    <col min="17" max="19" width="9.5" bestFit="1" customWidth="1"/>
  </cols>
  <sheetData>
    <row r="1" spans="1:22" s="4" customFormat="1" ht="48" customHeight="1" x14ac:dyDescent="0.2">
      <c r="B1" s="10"/>
      <c r="C1" s="7"/>
      <c r="D1" s="10"/>
      <c r="E1" s="27"/>
      <c r="F1" s="27"/>
      <c r="G1" s="27"/>
      <c r="H1" s="27"/>
      <c r="I1" s="35"/>
      <c r="J1" s="35"/>
      <c r="K1" s="13"/>
      <c r="L1" s="13"/>
      <c r="M1" s="13"/>
      <c r="N1" s="13"/>
      <c r="O1" s="161" t="s">
        <v>131</v>
      </c>
      <c r="P1" s="161"/>
      <c r="Q1" s="161"/>
      <c r="R1" s="161"/>
      <c r="S1" s="161"/>
      <c r="T1" s="14"/>
      <c r="U1" s="14"/>
    </row>
    <row r="2" spans="1:22" s="2" customFormat="1" ht="28.15" customHeight="1" x14ac:dyDescent="0.2">
      <c r="A2" s="4"/>
      <c r="B2" s="4"/>
      <c r="C2" s="27"/>
      <c r="D2" s="27"/>
      <c r="E2" s="27"/>
      <c r="F2" s="27"/>
      <c r="G2" s="27"/>
      <c r="H2" s="166" t="s">
        <v>123</v>
      </c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</row>
    <row r="3" spans="1:22" s="4" customFormat="1" ht="12.75" customHeight="1" x14ac:dyDescent="0.2">
      <c r="A3" s="167" t="s">
        <v>109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4"/>
      <c r="U3" s="14"/>
    </row>
    <row r="4" spans="1:22" s="4" customFormat="1" ht="12" customHeight="1" x14ac:dyDescent="0.2">
      <c r="A4" s="22"/>
      <c r="B4" s="22"/>
      <c r="C4" s="15"/>
      <c r="D4" s="22"/>
      <c r="E4" s="22"/>
      <c r="F4" s="22"/>
      <c r="G4" s="22"/>
      <c r="H4" s="22"/>
      <c r="I4" s="36"/>
      <c r="J4" s="36"/>
      <c r="K4" s="22"/>
      <c r="L4" s="22"/>
      <c r="M4" s="22"/>
      <c r="N4" s="22"/>
      <c r="O4" s="22"/>
      <c r="P4" s="22"/>
      <c r="Q4" s="22"/>
      <c r="R4" s="22"/>
      <c r="S4" s="22"/>
      <c r="T4" s="14"/>
      <c r="U4" s="14"/>
    </row>
    <row r="5" spans="1:22" s="4" customFormat="1" ht="15.75" customHeight="1" x14ac:dyDescent="0.2">
      <c r="A5" s="169" t="s">
        <v>39</v>
      </c>
      <c r="B5" s="169" t="s">
        <v>2</v>
      </c>
      <c r="C5" s="164" t="s">
        <v>47</v>
      </c>
      <c r="D5" s="170" t="s">
        <v>46</v>
      </c>
      <c r="E5" s="170" t="s">
        <v>45</v>
      </c>
      <c r="F5" s="170" t="s">
        <v>22</v>
      </c>
      <c r="G5" s="170" t="s">
        <v>23</v>
      </c>
      <c r="H5" s="170" t="s">
        <v>24</v>
      </c>
      <c r="I5" s="165" t="s">
        <v>3</v>
      </c>
      <c r="J5" s="165" t="s">
        <v>44</v>
      </c>
      <c r="K5" s="171" t="s">
        <v>25</v>
      </c>
      <c r="L5" s="163" t="s">
        <v>4</v>
      </c>
      <c r="M5" s="163"/>
      <c r="N5" s="163"/>
      <c r="O5" s="163"/>
      <c r="P5" s="163"/>
      <c r="Q5" s="163"/>
      <c r="R5" s="163"/>
      <c r="S5" s="164" t="s">
        <v>26</v>
      </c>
      <c r="T5" s="14"/>
      <c r="U5" s="14"/>
    </row>
    <row r="6" spans="1:22" s="4" customFormat="1" ht="18.75" customHeight="1" x14ac:dyDescent="0.2">
      <c r="A6" s="169"/>
      <c r="B6" s="169"/>
      <c r="C6" s="164"/>
      <c r="D6" s="170"/>
      <c r="E6" s="170"/>
      <c r="F6" s="170"/>
      <c r="G6" s="170"/>
      <c r="H6" s="170"/>
      <c r="I6" s="165"/>
      <c r="J6" s="165"/>
      <c r="K6" s="171"/>
      <c r="L6" s="165" t="s">
        <v>28</v>
      </c>
      <c r="M6" s="163" t="s">
        <v>34</v>
      </c>
      <c r="N6" s="163"/>
      <c r="O6" s="163"/>
      <c r="P6" s="163"/>
      <c r="Q6" s="163"/>
      <c r="R6" s="163"/>
      <c r="S6" s="164"/>
      <c r="T6" s="14"/>
      <c r="U6" s="14"/>
    </row>
    <row r="7" spans="1:22" s="4" customFormat="1" ht="96.75" customHeight="1" x14ac:dyDescent="0.2">
      <c r="A7" s="169"/>
      <c r="B7" s="169"/>
      <c r="C7" s="164"/>
      <c r="D7" s="170"/>
      <c r="E7" s="170"/>
      <c r="F7" s="170"/>
      <c r="G7" s="170"/>
      <c r="H7" s="170"/>
      <c r="I7" s="165"/>
      <c r="J7" s="165"/>
      <c r="K7" s="171"/>
      <c r="L7" s="165"/>
      <c r="M7" s="165" t="s">
        <v>43</v>
      </c>
      <c r="N7" s="165" t="s">
        <v>32</v>
      </c>
      <c r="O7" s="165" t="s">
        <v>33</v>
      </c>
      <c r="P7" s="165" t="s">
        <v>35</v>
      </c>
      <c r="Q7" s="165"/>
      <c r="R7" s="165" t="s">
        <v>42</v>
      </c>
      <c r="S7" s="164"/>
      <c r="T7" s="14"/>
      <c r="U7" s="14"/>
    </row>
    <row r="8" spans="1:22" s="4" customFormat="1" ht="101.25" customHeight="1" x14ac:dyDescent="0.2">
      <c r="A8" s="169"/>
      <c r="B8" s="169"/>
      <c r="C8" s="164"/>
      <c r="D8" s="170"/>
      <c r="E8" s="170"/>
      <c r="F8" s="170"/>
      <c r="G8" s="170"/>
      <c r="H8" s="170"/>
      <c r="I8" s="165"/>
      <c r="J8" s="165"/>
      <c r="K8" s="171"/>
      <c r="L8" s="165"/>
      <c r="M8" s="165"/>
      <c r="N8" s="165"/>
      <c r="O8" s="165"/>
      <c r="P8" s="39" t="s">
        <v>41</v>
      </c>
      <c r="Q8" s="39" t="s">
        <v>40</v>
      </c>
      <c r="R8" s="165"/>
      <c r="S8" s="164"/>
      <c r="T8" s="14"/>
      <c r="U8" s="14"/>
    </row>
    <row r="9" spans="1:22" s="4" customFormat="1" ht="15" customHeight="1" x14ac:dyDescent="0.2">
      <c r="A9" s="169"/>
      <c r="B9" s="169"/>
      <c r="C9" s="164"/>
      <c r="D9" s="170"/>
      <c r="E9" s="170"/>
      <c r="F9" s="170"/>
      <c r="G9" s="170"/>
      <c r="H9" s="170"/>
      <c r="I9" s="38" t="s">
        <v>5</v>
      </c>
      <c r="J9" s="38" t="s">
        <v>5</v>
      </c>
      <c r="K9" s="11" t="s">
        <v>6</v>
      </c>
      <c r="L9" s="38" t="s">
        <v>7</v>
      </c>
      <c r="M9" s="38" t="s">
        <v>7</v>
      </c>
      <c r="N9" s="38" t="s">
        <v>7</v>
      </c>
      <c r="O9" s="38" t="s">
        <v>7</v>
      </c>
      <c r="P9" s="38" t="s">
        <v>7</v>
      </c>
      <c r="Q9" s="38" t="s">
        <v>7</v>
      </c>
      <c r="R9" s="38" t="s">
        <v>7</v>
      </c>
      <c r="S9" s="164"/>
      <c r="T9" s="14"/>
      <c r="U9" s="14"/>
    </row>
    <row r="10" spans="1:22" s="4" customFormat="1" ht="9" customHeight="1" x14ac:dyDescent="0.2">
      <c r="A10" s="11">
        <v>1</v>
      </c>
      <c r="B10" s="11">
        <v>2</v>
      </c>
      <c r="C10" s="16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33">
        <v>9</v>
      </c>
      <c r="J10" s="33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4"/>
      <c r="U10" s="14"/>
    </row>
    <row r="11" spans="1:22" s="4" customFormat="1" ht="17.45" customHeight="1" x14ac:dyDescent="0.2">
      <c r="A11" s="162" t="s">
        <v>119</v>
      </c>
      <c r="B11" s="162"/>
      <c r="C11" s="16"/>
      <c r="D11" s="11"/>
      <c r="E11" s="6" t="s">
        <v>27</v>
      </c>
      <c r="F11" s="6" t="s">
        <v>27</v>
      </c>
      <c r="G11" s="6" t="s">
        <v>27</v>
      </c>
      <c r="H11" s="6" t="s">
        <v>27</v>
      </c>
      <c r="I11" s="38">
        <f>I17+I22+I27</f>
        <v>25288.9</v>
      </c>
      <c r="J11" s="38">
        <f>J17+J22+J27</f>
        <v>21120.999999999996</v>
      </c>
      <c r="K11" s="34">
        <f>K17+K22+K27</f>
        <v>982</v>
      </c>
      <c r="L11" s="38">
        <f>L17+L22+L27</f>
        <v>31782476.75</v>
      </c>
      <c r="M11" s="38">
        <v>0</v>
      </c>
      <c r="N11" s="38">
        <v>0</v>
      </c>
      <c r="O11" s="38">
        <v>0</v>
      </c>
      <c r="P11" s="38">
        <f>P17+P22+P27</f>
        <v>31782476.75</v>
      </c>
      <c r="Q11" s="38">
        <v>0</v>
      </c>
      <c r="R11" s="38">
        <v>0</v>
      </c>
      <c r="S11" s="11"/>
      <c r="T11" s="14"/>
      <c r="U11" s="14"/>
    </row>
    <row r="12" spans="1:22" s="97" customFormat="1" ht="15" customHeight="1" x14ac:dyDescent="0.2">
      <c r="A12" s="160" t="s">
        <v>121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94"/>
      <c r="U12" s="95"/>
      <c r="V12" s="96"/>
    </row>
    <row r="13" spans="1:22" s="97" customFormat="1" ht="9" customHeight="1" x14ac:dyDescent="0.2">
      <c r="A13" s="98">
        <v>1</v>
      </c>
      <c r="B13" s="99" t="s">
        <v>93</v>
      </c>
      <c r="C13" s="100" t="s">
        <v>61</v>
      </c>
      <c r="D13" s="101" t="s">
        <v>60</v>
      </c>
      <c r="E13" s="102">
        <v>1959</v>
      </c>
      <c r="F13" s="103" t="s">
        <v>10</v>
      </c>
      <c r="G13" s="102">
        <v>2</v>
      </c>
      <c r="H13" s="102">
        <v>2</v>
      </c>
      <c r="I13" s="104">
        <v>589.29999999999995</v>
      </c>
      <c r="J13" s="104">
        <v>564.70000000000005</v>
      </c>
      <c r="K13" s="102">
        <v>41</v>
      </c>
      <c r="L13" s="105">
        <v>1925484.35</v>
      </c>
      <c r="M13" s="104">
        <v>0</v>
      </c>
      <c r="N13" s="104">
        <v>0</v>
      </c>
      <c r="O13" s="104">
        <v>0</v>
      </c>
      <c r="P13" s="104">
        <f>L13</f>
        <v>1925484.35</v>
      </c>
      <c r="Q13" s="104">
        <v>0</v>
      </c>
      <c r="R13" s="104">
        <v>0</v>
      </c>
      <c r="S13" s="100" t="s">
        <v>92</v>
      </c>
      <c r="T13" s="94"/>
      <c r="U13" s="95"/>
      <c r="V13" s="96"/>
    </row>
    <row r="14" spans="1:22" s="97" customFormat="1" ht="9" customHeight="1" x14ac:dyDescent="0.2">
      <c r="A14" s="98">
        <v>2</v>
      </c>
      <c r="B14" s="99" t="s">
        <v>95</v>
      </c>
      <c r="C14" s="100" t="s">
        <v>61</v>
      </c>
      <c r="D14" s="101" t="s">
        <v>60</v>
      </c>
      <c r="E14" s="102">
        <v>1965</v>
      </c>
      <c r="F14" s="103" t="s">
        <v>10</v>
      </c>
      <c r="G14" s="102">
        <v>2</v>
      </c>
      <c r="H14" s="102">
        <v>3</v>
      </c>
      <c r="I14" s="104">
        <v>885.8</v>
      </c>
      <c r="J14" s="104">
        <v>839.1</v>
      </c>
      <c r="K14" s="102">
        <v>39</v>
      </c>
      <c r="L14" s="105">
        <v>3474733.69</v>
      </c>
      <c r="M14" s="104">
        <v>0</v>
      </c>
      <c r="N14" s="104">
        <v>0</v>
      </c>
      <c r="O14" s="104">
        <v>0</v>
      </c>
      <c r="P14" s="104">
        <f>L14</f>
        <v>3474733.69</v>
      </c>
      <c r="Q14" s="104">
        <v>0</v>
      </c>
      <c r="R14" s="104">
        <v>0</v>
      </c>
      <c r="S14" s="100" t="s">
        <v>92</v>
      </c>
      <c r="T14" s="94"/>
      <c r="U14" s="95"/>
    </row>
    <row r="15" spans="1:22" s="97" customFormat="1" ht="9" customHeight="1" x14ac:dyDescent="0.2">
      <c r="A15" s="98">
        <v>3</v>
      </c>
      <c r="B15" s="99" t="s">
        <v>101</v>
      </c>
      <c r="C15" s="100" t="s">
        <v>61</v>
      </c>
      <c r="D15" s="101" t="s">
        <v>60</v>
      </c>
      <c r="E15" s="102">
        <v>1973</v>
      </c>
      <c r="F15" s="106" t="s">
        <v>11</v>
      </c>
      <c r="G15" s="102">
        <v>5</v>
      </c>
      <c r="H15" s="102">
        <v>6</v>
      </c>
      <c r="I15" s="104">
        <v>5614.4</v>
      </c>
      <c r="J15" s="104">
        <v>4580.5</v>
      </c>
      <c r="K15" s="102">
        <v>214</v>
      </c>
      <c r="L15" s="105">
        <v>4448332.63</v>
      </c>
      <c r="M15" s="104">
        <v>0</v>
      </c>
      <c r="N15" s="104">
        <v>0</v>
      </c>
      <c r="O15" s="104">
        <v>0</v>
      </c>
      <c r="P15" s="105">
        <v>4448332.63</v>
      </c>
      <c r="Q15" s="104">
        <v>0</v>
      </c>
      <c r="R15" s="104">
        <v>0</v>
      </c>
      <c r="S15" s="100" t="s">
        <v>125</v>
      </c>
      <c r="T15" s="94"/>
      <c r="U15" s="95"/>
    </row>
    <row r="16" spans="1:22" s="97" customFormat="1" ht="9" customHeight="1" x14ac:dyDescent="0.2">
      <c r="A16" s="98">
        <v>4</v>
      </c>
      <c r="B16" s="99" t="s">
        <v>126</v>
      </c>
      <c r="C16" s="100" t="s">
        <v>61</v>
      </c>
      <c r="D16" s="101" t="s">
        <v>128</v>
      </c>
      <c r="E16" s="102">
        <v>1982</v>
      </c>
      <c r="F16" s="106" t="s">
        <v>10</v>
      </c>
      <c r="G16" s="102">
        <v>5</v>
      </c>
      <c r="H16" s="102">
        <v>10</v>
      </c>
      <c r="I16" s="104">
        <v>8759.2000000000007</v>
      </c>
      <c r="J16" s="104">
        <v>7368</v>
      </c>
      <c r="K16" s="102">
        <v>316</v>
      </c>
      <c r="L16" s="105">
        <v>2259247</v>
      </c>
      <c r="M16" s="104">
        <v>0</v>
      </c>
      <c r="N16" s="104">
        <v>0</v>
      </c>
      <c r="O16" s="104">
        <v>0</v>
      </c>
      <c r="P16" s="104">
        <f>L16</f>
        <v>2259247</v>
      </c>
      <c r="Q16" s="104">
        <v>0</v>
      </c>
      <c r="R16" s="104">
        <v>0</v>
      </c>
      <c r="S16" s="100" t="s">
        <v>92</v>
      </c>
      <c r="T16" s="107"/>
      <c r="U16" s="108"/>
      <c r="V16" s="96"/>
    </row>
    <row r="17" spans="1:24" s="97" customFormat="1" ht="25.5" customHeight="1" x14ac:dyDescent="0.2">
      <c r="A17" s="159" t="s">
        <v>21</v>
      </c>
      <c r="B17" s="159"/>
      <c r="C17" s="109"/>
      <c r="D17" s="110"/>
      <c r="E17" s="106" t="s">
        <v>27</v>
      </c>
      <c r="F17" s="106" t="s">
        <v>27</v>
      </c>
      <c r="G17" s="106" t="s">
        <v>27</v>
      </c>
      <c r="H17" s="106" t="s">
        <v>27</v>
      </c>
      <c r="I17" s="104">
        <f t="shared" ref="I17:R17" si="0">SUM(I13:I16)</f>
        <v>15848.7</v>
      </c>
      <c r="J17" s="104">
        <f t="shared" si="0"/>
        <v>13352.3</v>
      </c>
      <c r="K17" s="102">
        <f t="shared" si="0"/>
        <v>610</v>
      </c>
      <c r="L17" s="104">
        <f t="shared" si="0"/>
        <v>12107797.67</v>
      </c>
      <c r="M17" s="104">
        <f t="shared" si="0"/>
        <v>0</v>
      </c>
      <c r="N17" s="104">
        <f t="shared" si="0"/>
        <v>0</v>
      </c>
      <c r="O17" s="104">
        <f t="shared" si="0"/>
        <v>0</v>
      </c>
      <c r="P17" s="104">
        <f t="shared" si="0"/>
        <v>12107797.67</v>
      </c>
      <c r="Q17" s="104">
        <f t="shared" si="0"/>
        <v>0</v>
      </c>
      <c r="R17" s="104">
        <f t="shared" si="0"/>
        <v>0</v>
      </c>
      <c r="S17" s="104"/>
      <c r="T17" s="111"/>
      <c r="U17" s="111"/>
    </row>
    <row r="18" spans="1:24" s="97" customFormat="1" ht="15" customHeight="1" x14ac:dyDescent="0.2">
      <c r="A18" s="160" t="s">
        <v>122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94"/>
      <c r="U18" s="95"/>
    </row>
    <row r="19" spans="1:24" s="97" customFormat="1" ht="9" customHeight="1" x14ac:dyDescent="0.2">
      <c r="A19" s="106">
        <v>1</v>
      </c>
      <c r="B19" s="112" t="s">
        <v>97</v>
      </c>
      <c r="C19" s="113" t="s">
        <v>61</v>
      </c>
      <c r="D19" s="101" t="s">
        <v>60</v>
      </c>
      <c r="E19" s="114">
        <v>1986</v>
      </c>
      <c r="F19" s="115" t="s">
        <v>11</v>
      </c>
      <c r="G19" s="116">
        <v>5</v>
      </c>
      <c r="H19" s="116">
        <v>4</v>
      </c>
      <c r="I19" s="117">
        <v>3562.6</v>
      </c>
      <c r="J19" s="117">
        <v>2780.9</v>
      </c>
      <c r="K19" s="116">
        <v>139</v>
      </c>
      <c r="L19" s="149">
        <v>3141029.08</v>
      </c>
      <c r="M19" s="104">
        <v>0</v>
      </c>
      <c r="N19" s="104">
        <v>0</v>
      </c>
      <c r="O19" s="104">
        <v>0</v>
      </c>
      <c r="P19" s="104">
        <f>L19</f>
        <v>3141029.08</v>
      </c>
      <c r="Q19" s="104">
        <v>0</v>
      </c>
      <c r="R19" s="104">
        <v>0</v>
      </c>
      <c r="S19" s="100" t="s">
        <v>96</v>
      </c>
      <c r="T19" s="94"/>
      <c r="U19" s="95"/>
    </row>
    <row r="20" spans="1:24" s="97" customFormat="1" ht="9" customHeight="1" x14ac:dyDescent="0.2">
      <c r="A20" s="106">
        <v>2</v>
      </c>
      <c r="B20" s="112" t="s">
        <v>98</v>
      </c>
      <c r="C20" s="113" t="s">
        <v>61</v>
      </c>
      <c r="D20" s="101" t="s">
        <v>60</v>
      </c>
      <c r="E20" s="114">
        <v>1957</v>
      </c>
      <c r="F20" s="115" t="s">
        <v>10</v>
      </c>
      <c r="G20" s="116">
        <v>2</v>
      </c>
      <c r="H20" s="116">
        <v>2</v>
      </c>
      <c r="I20" s="117">
        <v>750.4</v>
      </c>
      <c r="J20" s="117">
        <v>725.8</v>
      </c>
      <c r="K20" s="116">
        <v>41</v>
      </c>
      <c r="L20" s="149">
        <v>2525667.38</v>
      </c>
      <c r="M20" s="104">
        <v>0</v>
      </c>
      <c r="N20" s="104">
        <v>0</v>
      </c>
      <c r="O20" s="104">
        <v>0</v>
      </c>
      <c r="P20" s="104">
        <f>L20</f>
        <v>2525667.38</v>
      </c>
      <c r="Q20" s="104">
        <v>0</v>
      </c>
      <c r="R20" s="104">
        <v>0</v>
      </c>
      <c r="S20" s="100" t="s">
        <v>96</v>
      </c>
      <c r="T20" s="94"/>
      <c r="U20" s="95"/>
    </row>
    <row r="21" spans="1:24" s="97" customFormat="1" ht="9" customHeight="1" x14ac:dyDescent="0.2">
      <c r="A21" s="106">
        <v>3</v>
      </c>
      <c r="B21" s="118" t="s">
        <v>99</v>
      </c>
      <c r="C21" s="119" t="s">
        <v>61</v>
      </c>
      <c r="D21" s="120" t="s">
        <v>60</v>
      </c>
      <c r="E21" s="121">
        <v>1957</v>
      </c>
      <c r="F21" s="122" t="s">
        <v>10</v>
      </c>
      <c r="G21" s="123">
        <v>2</v>
      </c>
      <c r="H21" s="123">
        <v>2</v>
      </c>
      <c r="I21" s="124">
        <v>676.1</v>
      </c>
      <c r="J21" s="124">
        <v>650.70000000000005</v>
      </c>
      <c r="K21" s="123">
        <v>23</v>
      </c>
      <c r="L21" s="149">
        <v>2376006.65</v>
      </c>
      <c r="M21" s="104">
        <v>0</v>
      </c>
      <c r="N21" s="104">
        <v>0</v>
      </c>
      <c r="O21" s="104">
        <v>0</v>
      </c>
      <c r="P21" s="104">
        <f>L21</f>
        <v>2376006.65</v>
      </c>
      <c r="Q21" s="104">
        <v>0</v>
      </c>
      <c r="R21" s="104">
        <v>0</v>
      </c>
      <c r="S21" s="100" t="s">
        <v>96</v>
      </c>
      <c r="T21" s="111"/>
      <c r="U21" s="111"/>
    </row>
    <row r="22" spans="1:24" s="97" customFormat="1" ht="22.5" customHeight="1" x14ac:dyDescent="0.2">
      <c r="A22" s="159" t="s">
        <v>21</v>
      </c>
      <c r="B22" s="159"/>
      <c r="C22" s="100"/>
      <c r="D22" s="99"/>
      <c r="E22" s="106" t="s">
        <v>27</v>
      </c>
      <c r="F22" s="106" t="s">
        <v>27</v>
      </c>
      <c r="G22" s="106" t="s">
        <v>27</v>
      </c>
      <c r="H22" s="106" t="s">
        <v>27</v>
      </c>
      <c r="I22" s="104">
        <f t="shared" ref="I22:R22" si="1">SUM(I19:I21)</f>
        <v>4989.1000000000004</v>
      </c>
      <c r="J22" s="104">
        <f t="shared" si="1"/>
        <v>4157.3999999999996</v>
      </c>
      <c r="K22" s="125">
        <f t="shared" si="1"/>
        <v>203</v>
      </c>
      <c r="L22" s="104">
        <f>SUM(L19:L21)</f>
        <v>8042703.1099999994</v>
      </c>
      <c r="M22" s="104">
        <f t="shared" si="1"/>
        <v>0</v>
      </c>
      <c r="N22" s="104">
        <f t="shared" si="1"/>
        <v>0</v>
      </c>
      <c r="O22" s="104">
        <f t="shared" si="1"/>
        <v>0</v>
      </c>
      <c r="P22" s="104">
        <f t="shared" si="1"/>
        <v>8042703.1099999994</v>
      </c>
      <c r="Q22" s="104">
        <f t="shared" si="1"/>
        <v>0</v>
      </c>
      <c r="R22" s="104">
        <f t="shared" si="1"/>
        <v>0</v>
      </c>
      <c r="S22" s="104"/>
      <c r="T22" s="94"/>
      <c r="U22" s="95"/>
    </row>
    <row r="23" spans="1:24" s="97" customFormat="1" ht="15" customHeight="1" x14ac:dyDescent="0.2">
      <c r="A23" s="160" t="s">
        <v>115</v>
      </c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11"/>
      <c r="U23" s="111"/>
    </row>
    <row r="24" spans="1:24" s="97" customFormat="1" ht="9" customHeight="1" x14ac:dyDescent="0.2">
      <c r="A24" s="98">
        <v>1</v>
      </c>
      <c r="B24" s="99" t="s">
        <v>94</v>
      </c>
      <c r="C24" s="100" t="s">
        <v>61</v>
      </c>
      <c r="D24" s="101" t="s">
        <v>60</v>
      </c>
      <c r="E24" s="102">
        <v>1994</v>
      </c>
      <c r="F24" s="103" t="s">
        <v>10</v>
      </c>
      <c r="G24" s="102">
        <v>5</v>
      </c>
      <c r="H24" s="102">
        <v>1</v>
      </c>
      <c r="I24" s="104">
        <v>3393.7</v>
      </c>
      <c r="J24" s="104">
        <v>2606.4</v>
      </c>
      <c r="K24" s="102">
        <v>122</v>
      </c>
      <c r="L24" s="149">
        <v>4337685.62</v>
      </c>
      <c r="M24" s="104">
        <v>0</v>
      </c>
      <c r="N24" s="104">
        <v>0</v>
      </c>
      <c r="O24" s="104">
        <v>0</v>
      </c>
      <c r="P24" s="104">
        <f>L24</f>
        <v>4337685.62</v>
      </c>
      <c r="Q24" s="104">
        <v>0</v>
      </c>
      <c r="R24" s="104">
        <v>0</v>
      </c>
      <c r="S24" s="100" t="s">
        <v>100</v>
      </c>
      <c r="T24" s="111"/>
      <c r="U24" s="111"/>
    </row>
    <row r="25" spans="1:24" s="97" customFormat="1" ht="9" customHeight="1" x14ac:dyDescent="0.2">
      <c r="A25" s="98">
        <v>2</v>
      </c>
      <c r="B25" s="99" t="s">
        <v>102</v>
      </c>
      <c r="C25" s="100" t="s">
        <v>61</v>
      </c>
      <c r="D25" s="101" t="s">
        <v>60</v>
      </c>
      <c r="E25" s="102">
        <v>1957</v>
      </c>
      <c r="F25" s="106" t="s">
        <v>10</v>
      </c>
      <c r="G25" s="102">
        <v>2</v>
      </c>
      <c r="H25" s="102">
        <v>2</v>
      </c>
      <c r="I25" s="104">
        <v>654.29999999999995</v>
      </c>
      <c r="J25" s="104">
        <v>623.29999999999995</v>
      </c>
      <c r="K25" s="102">
        <v>30</v>
      </c>
      <c r="L25" s="149">
        <v>4265993.01</v>
      </c>
      <c r="M25" s="104">
        <v>0</v>
      </c>
      <c r="N25" s="104">
        <v>0</v>
      </c>
      <c r="O25" s="104">
        <v>0</v>
      </c>
      <c r="P25" s="104">
        <f>L25</f>
        <v>4265993.01</v>
      </c>
      <c r="Q25" s="104">
        <v>0</v>
      </c>
      <c r="R25" s="104">
        <v>0</v>
      </c>
      <c r="S25" s="100" t="s">
        <v>100</v>
      </c>
      <c r="T25" s="158"/>
      <c r="U25" s="95"/>
    </row>
    <row r="26" spans="1:24" s="97" customFormat="1" ht="9" customHeight="1" x14ac:dyDescent="0.2">
      <c r="A26" s="98">
        <v>3</v>
      </c>
      <c r="B26" s="99" t="s">
        <v>103</v>
      </c>
      <c r="C26" s="100" t="s">
        <v>61</v>
      </c>
      <c r="D26" s="101" t="s">
        <v>60</v>
      </c>
      <c r="E26" s="102">
        <v>1958</v>
      </c>
      <c r="F26" s="106" t="s">
        <v>10</v>
      </c>
      <c r="G26" s="102">
        <v>2</v>
      </c>
      <c r="H26" s="102">
        <v>1</v>
      </c>
      <c r="I26" s="104">
        <v>403.1</v>
      </c>
      <c r="J26" s="104">
        <v>381.6</v>
      </c>
      <c r="K26" s="102">
        <v>17</v>
      </c>
      <c r="L26" s="149">
        <v>3028297.34</v>
      </c>
      <c r="M26" s="104">
        <v>0</v>
      </c>
      <c r="N26" s="104">
        <v>0</v>
      </c>
      <c r="O26" s="104">
        <v>0</v>
      </c>
      <c r="P26" s="104">
        <f>L26</f>
        <v>3028297.34</v>
      </c>
      <c r="Q26" s="104">
        <v>0</v>
      </c>
      <c r="R26" s="104">
        <v>0</v>
      </c>
      <c r="S26" s="100" t="s">
        <v>100</v>
      </c>
      <c r="T26" s="111"/>
      <c r="U26" s="111"/>
      <c r="X26" s="97" t="s">
        <v>38</v>
      </c>
    </row>
    <row r="27" spans="1:24" s="97" customFormat="1" ht="25.5" customHeight="1" x14ac:dyDescent="0.2">
      <c r="A27" s="159" t="s">
        <v>21</v>
      </c>
      <c r="B27" s="159"/>
      <c r="C27" s="109"/>
      <c r="D27" s="110"/>
      <c r="E27" s="106" t="s">
        <v>27</v>
      </c>
      <c r="F27" s="106" t="s">
        <v>27</v>
      </c>
      <c r="G27" s="106" t="s">
        <v>27</v>
      </c>
      <c r="H27" s="106" t="s">
        <v>27</v>
      </c>
      <c r="I27" s="104">
        <f t="shared" ref="I27:R27" si="2">SUM(I24:I26)</f>
        <v>4451.1000000000004</v>
      </c>
      <c r="J27" s="104">
        <f t="shared" si="2"/>
        <v>3611.2999999999997</v>
      </c>
      <c r="K27" s="102">
        <f t="shared" si="2"/>
        <v>169</v>
      </c>
      <c r="L27" s="104">
        <f t="shared" si="2"/>
        <v>11631975.969999999</v>
      </c>
      <c r="M27" s="104">
        <f t="shared" si="2"/>
        <v>0</v>
      </c>
      <c r="N27" s="104">
        <f t="shared" si="2"/>
        <v>0</v>
      </c>
      <c r="O27" s="104">
        <f t="shared" si="2"/>
        <v>0</v>
      </c>
      <c r="P27" s="104">
        <f t="shared" si="2"/>
        <v>11631975.969999999</v>
      </c>
      <c r="Q27" s="104">
        <f t="shared" si="2"/>
        <v>0</v>
      </c>
      <c r="R27" s="104">
        <f t="shared" si="2"/>
        <v>0</v>
      </c>
      <c r="S27" s="104"/>
      <c r="T27" s="94"/>
      <c r="U27" s="95"/>
    </row>
    <row r="28" spans="1:24" x14ac:dyDescent="0.2">
      <c r="Q28" s="83"/>
      <c r="R28" s="83"/>
      <c r="T28" s="83"/>
      <c r="U28" s="83"/>
      <c r="V28" s="83"/>
      <c r="W28" s="83"/>
    </row>
  </sheetData>
  <autoFilter ref="A10:X27"/>
  <mergeCells count="30">
    <mergeCell ref="F5:F9"/>
    <mergeCell ref="G5:G9"/>
    <mergeCell ref="O7:O8"/>
    <mergeCell ref="P7:Q7"/>
    <mergeCell ref="R7:R8"/>
    <mergeCell ref="H5:H9"/>
    <mergeCell ref="I5:I8"/>
    <mergeCell ref="J5:J8"/>
    <mergeCell ref="K5:K8"/>
    <mergeCell ref="A5:A9"/>
    <mergeCell ref="B5:B9"/>
    <mergeCell ref="C5:C9"/>
    <mergeCell ref="D5:D9"/>
    <mergeCell ref="E5:E9"/>
    <mergeCell ref="A27:B27"/>
    <mergeCell ref="A23:S23"/>
    <mergeCell ref="O1:S1"/>
    <mergeCell ref="A12:S12"/>
    <mergeCell ref="A17:B17"/>
    <mergeCell ref="A11:B11"/>
    <mergeCell ref="A22:B22"/>
    <mergeCell ref="A18:S18"/>
    <mergeCell ref="L5:R5"/>
    <mergeCell ref="S5:S9"/>
    <mergeCell ref="L6:L8"/>
    <mergeCell ref="M6:R6"/>
    <mergeCell ref="M7:M8"/>
    <mergeCell ref="N7:N8"/>
    <mergeCell ref="H2:S2"/>
    <mergeCell ref="A3:S3"/>
  </mergeCells>
  <pageMargins left="0.39370078740157483" right="0.39370078740157483" top="1.3779527559055118" bottom="0.39370078740157483" header="0" footer="0"/>
  <pageSetup paperSize="9" scale="80" orientation="landscape" r:id="rId1"/>
  <headerFooter>
    <oddFooter>&amp;C&amp;P</oddFooter>
  </headerFooter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30"/>
  <sheetViews>
    <sheetView view="pageBreakPreview" topLeftCell="G1" zoomScaleSheetLayoutView="100" workbookViewId="0">
      <pane ySplit="13" topLeftCell="A26" activePane="bottomLeft" state="frozen"/>
      <selection pane="bottomLeft" activeCell="G30" sqref="G30"/>
    </sheetView>
  </sheetViews>
  <sheetFormatPr defaultColWidth="9.33203125" defaultRowHeight="12.75" x14ac:dyDescent="0.2"/>
  <cols>
    <col min="1" max="1" width="6.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3.5" style="1" customWidth="1"/>
    <col min="8" max="9" width="10.6640625" style="1" customWidth="1"/>
    <col min="10" max="10" width="7.6640625" style="1" hidden="1" customWidth="1"/>
    <col min="11" max="11" width="11.33203125" style="1" customWidth="1"/>
    <col min="12" max="12" width="8" style="1" hidden="1" customWidth="1"/>
    <col min="13" max="13" width="10.5" style="1" customWidth="1"/>
    <col min="14" max="14" width="7.5" style="1" hidden="1" customWidth="1"/>
    <col min="15" max="15" width="10" style="1" customWidth="1"/>
    <col min="16" max="16" width="7" style="1" hidden="1" customWidth="1"/>
    <col min="17" max="17" width="10" style="1" customWidth="1"/>
    <col min="18" max="18" width="7.1640625" style="1" hidden="1" customWidth="1"/>
    <col min="19" max="19" width="9.83203125" style="1" customWidth="1"/>
    <col min="20" max="20" width="5.5" style="18" customWidth="1"/>
    <col min="21" max="21" width="11.1640625" style="3" customWidth="1"/>
    <col min="22" max="22" width="9.5" style="3" customWidth="1"/>
    <col min="23" max="23" width="14.33203125" style="1" customWidth="1"/>
    <col min="24" max="24" width="11" style="1" customWidth="1"/>
    <col min="25" max="25" width="7.83203125" style="3" customWidth="1"/>
    <col min="26" max="26" width="11.1640625" style="3" customWidth="1"/>
    <col min="27" max="27" width="7.33203125" style="3" customWidth="1"/>
    <col min="28" max="28" width="10" style="3" customWidth="1"/>
    <col min="29" max="29" width="4.33203125" style="3" customWidth="1"/>
    <col min="30" max="30" width="3.83203125" style="3" customWidth="1"/>
    <col min="31" max="31" width="4" style="3" customWidth="1"/>
    <col min="32" max="32" width="3.83203125" style="3" customWidth="1"/>
    <col min="33" max="34" width="4.5" style="3" customWidth="1"/>
    <col min="35" max="35" width="7.6640625" style="3" customWidth="1"/>
    <col min="36" max="38" width="10.5" style="3" customWidth="1"/>
    <col min="39" max="39" width="12" style="2" hidden="1" customWidth="1"/>
    <col min="40" max="40" width="8.33203125" style="8" hidden="1" customWidth="1"/>
    <col min="41" max="41" width="13.6640625" style="8" hidden="1" customWidth="1"/>
    <col min="42" max="46" width="14" style="8" hidden="1" customWidth="1"/>
    <col min="47" max="47" width="9.5" style="8" hidden="1" customWidth="1"/>
    <col min="48" max="48" width="9" style="8" hidden="1" customWidth="1"/>
    <col min="49" max="49" width="8.5" style="8" hidden="1" customWidth="1"/>
    <col min="50" max="51" width="14" style="8" hidden="1" customWidth="1"/>
    <col min="52" max="52" width="8.33203125" style="8" hidden="1" customWidth="1"/>
    <col min="53" max="53" width="8.6640625" style="8" hidden="1" customWidth="1"/>
    <col min="54" max="57" width="9.5" style="2" hidden="1" customWidth="1"/>
    <col min="58" max="58" width="10" style="2" hidden="1" customWidth="1"/>
    <col min="59" max="63" width="9.5" style="2" hidden="1" customWidth="1"/>
    <col min="64" max="76" width="9.33203125" style="2" hidden="1" customWidth="1"/>
    <col min="77" max="77" width="9.33203125" style="31" hidden="1" customWidth="1"/>
    <col min="78" max="78" width="9.5" style="31" hidden="1" customWidth="1"/>
    <col min="79" max="79" width="10.6640625" style="2" hidden="1" customWidth="1"/>
    <col min="80" max="82" width="9.33203125" style="2" hidden="1" customWidth="1"/>
    <col min="83" max="83" width="12.33203125" style="2" customWidth="1"/>
    <col min="84" max="16384" width="9.33203125" style="2"/>
  </cols>
  <sheetData>
    <row r="1" spans="1:81" x14ac:dyDescent="0.2">
      <c r="BY1" s="93"/>
      <c r="BZ1" s="93"/>
    </row>
    <row r="2" spans="1:81" s="4" customFormat="1" ht="21.75" customHeight="1" x14ac:dyDescent="0.2">
      <c r="B2" s="21"/>
      <c r="C2" s="10"/>
      <c r="D2" s="10"/>
      <c r="E2" s="27"/>
      <c r="F2" s="27"/>
      <c r="G2" s="24"/>
      <c r="H2" s="8"/>
      <c r="I2" s="8"/>
      <c r="J2" s="27"/>
      <c r="K2" s="27"/>
      <c r="L2" s="27"/>
      <c r="M2" s="27"/>
      <c r="N2" s="27"/>
      <c r="O2" s="27"/>
      <c r="P2" s="27"/>
      <c r="Q2" s="27"/>
      <c r="R2" s="27"/>
      <c r="S2" s="27"/>
      <c r="T2" s="9"/>
      <c r="U2" s="12"/>
      <c r="V2" s="12"/>
      <c r="W2" s="12"/>
      <c r="Y2" s="13"/>
      <c r="Z2" s="13"/>
      <c r="AB2" s="13"/>
      <c r="AC2" s="13"/>
      <c r="AD2" s="13"/>
      <c r="AE2" s="13"/>
      <c r="AF2" s="82"/>
      <c r="AG2" s="224" t="s">
        <v>130</v>
      </c>
      <c r="AH2" s="224"/>
      <c r="AI2" s="224"/>
      <c r="AJ2" s="224"/>
      <c r="AK2" s="224"/>
      <c r="AL2" s="224"/>
      <c r="BD2" s="32"/>
      <c r="BE2" s="188"/>
      <c r="BF2" s="188"/>
      <c r="BG2" s="188"/>
      <c r="BH2" s="188"/>
      <c r="BI2" s="188"/>
      <c r="BJ2" s="188"/>
      <c r="BK2" s="188"/>
      <c r="BY2" s="14"/>
      <c r="BZ2" s="14"/>
    </row>
    <row r="3" spans="1:81" s="30" customFormat="1" ht="0.6" hidden="1" customHeight="1" x14ac:dyDescent="0.2">
      <c r="AB3" s="177" t="s">
        <v>108</v>
      </c>
      <c r="AC3" s="177"/>
      <c r="AD3" s="177"/>
      <c r="AE3" s="177"/>
      <c r="AF3" s="177"/>
      <c r="AG3" s="177"/>
      <c r="AH3" s="177"/>
      <c r="AI3" s="177"/>
      <c r="AJ3" s="177"/>
      <c r="AK3" s="177"/>
      <c r="AL3" s="177"/>
    </row>
    <row r="4" spans="1:81" s="4" customFormat="1" ht="12.6" hidden="1" customHeight="1" x14ac:dyDescent="0.2">
      <c r="A4" s="28"/>
      <c r="B4" s="21"/>
      <c r="C4" s="28"/>
      <c r="D4" s="28"/>
      <c r="E4" s="28"/>
      <c r="F4" s="28"/>
      <c r="G4" s="29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BY4" s="14"/>
      <c r="BZ4" s="14"/>
    </row>
    <row r="5" spans="1:81" s="4" customFormat="1" ht="13.15" hidden="1" customHeight="1" x14ac:dyDescent="0.2">
      <c r="A5" s="227" t="s">
        <v>110</v>
      </c>
      <c r="B5" s="227"/>
      <c r="C5" s="228"/>
      <c r="D5" s="228"/>
      <c r="E5" s="228"/>
      <c r="F5" s="228"/>
      <c r="G5" s="227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7"/>
      <c r="AK5" s="227"/>
      <c r="AL5" s="228"/>
      <c r="BY5" s="14"/>
      <c r="BZ5" s="14"/>
    </row>
    <row r="6" spans="1:81" s="4" customFormat="1" ht="46.5" hidden="1" customHeight="1" x14ac:dyDescent="0.2">
      <c r="A6" s="22"/>
      <c r="B6" s="22"/>
      <c r="C6" s="22"/>
      <c r="D6" s="22"/>
      <c r="E6" s="22"/>
      <c r="F6" s="22"/>
      <c r="G6" s="26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17"/>
      <c r="U6" s="22"/>
      <c r="V6" s="22"/>
      <c r="W6" s="22"/>
      <c r="X6" s="22"/>
      <c r="Y6" s="22"/>
      <c r="Z6" s="22"/>
      <c r="AA6" s="22"/>
      <c r="AB6" s="223" t="s">
        <v>120</v>
      </c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Y6" s="23"/>
      <c r="BZ6" s="23"/>
    </row>
    <row r="7" spans="1:81" s="54" customFormat="1" ht="23.45" customHeight="1" x14ac:dyDescent="0.2">
      <c r="A7" s="195" t="s">
        <v>39</v>
      </c>
      <c r="B7" s="195" t="s">
        <v>2</v>
      </c>
      <c r="C7" s="202" t="s">
        <v>44</v>
      </c>
      <c r="D7" s="202" t="s">
        <v>62</v>
      </c>
      <c r="E7" s="56"/>
      <c r="F7" s="56"/>
      <c r="G7" s="181" t="s">
        <v>12</v>
      </c>
      <c r="H7" s="218" t="s">
        <v>29</v>
      </c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9" t="s">
        <v>13</v>
      </c>
      <c r="AF7" s="220"/>
      <c r="AG7" s="220"/>
      <c r="AH7" s="220"/>
      <c r="AI7" s="220"/>
      <c r="AJ7" s="220"/>
      <c r="AK7" s="220"/>
      <c r="AL7" s="221"/>
      <c r="AN7" s="189" t="s">
        <v>48</v>
      </c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1"/>
      <c r="AZ7" s="184" t="s">
        <v>63</v>
      </c>
      <c r="BA7" s="184"/>
      <c r="BB7" s="184"/>
      <c r="BC7" s="184"/>
      <c r="BD7" s="184"/>
      <c r="BE7" s="184"/>
      <c r="BF7" s="184"/>
      <c r="BG7" s="184"/>
      <c r="BH7" s="184"/>
      <c r="BI7" s="184"/>
      <c r="BJ7" s="184"/>
      <c r="BK7" s="184"/>
      <c r="BL7" s="184" t="s">
        <v>77</v>
      </c>
      <c r="BM7" s="184"/>
      <c r="BN7" s="184"/>
      <c r="BO7" s="184"/>
      <c r="BP7" s="184"/>
      <c r="BQ7" s="184"/>
      <c r="BR7" s="184"/>
      <c r="BS7" s="184"/>
      <c r="BT7" s="184"/>
      <c r="BU7" s="184"/>
      <c r="BV7" s="184"/>
      <c r="BW7" s="184"/>
      <c r="BY7" s="182" t="s">
        <v>78</v>
      </c>
      <c r="BZ7" s="182" t="s">
        <v>79</v>
      </c>
      <c r="CA7" s="184" t="s">
        <v>80</v>
      </c>
      <c r="CB7" s="184" t="s">
        <v>81</v>
      </c>
      <c r="CC7" s="184" t="s">
        <v>82</v>
      </c>
    </row>
    <row r="8" spans="1:81" s="54" customFormat="1" ht="21" customHeight="1" x14ac:dyDescent="0.2">
      <c r="A8" s="196"/>
      <c r="B8" s="196"/>
      <c r="C8" s="203"/>
      <c r="D8" s="203"/>
      <c r="E8" s="58"/>
      <c r="F8" s="58"/>
      <c r="G8" s="182"/>
      <c r="H8" s="219" t="s">
        <v>49</v>
      </c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1"/>
      <c r="T8" s="212">
        <v>0</v>
      </c>
      <c r="U8" s="209"/>
      <c r="V8" s="212" t="s">
        <v>14</v>
      </c>
      <c r="W8" s="213"/>
      <c r="X8" s="214"/>
      <c r="Y8" s="212" t="s">
        <v>15</v>
      </c>
      <c r="Z8" s="209"/>
      <c r="AA8" s="212" t="s">
        <v>16</v>
      </c>
      <c r="AB8" s="209"/>
      <c r="AC8" s="212" t="s">
        <v>17</v>
      </c>
      <c r="AD8" s="209"/>
      <c r="AE8" s="208" t="s">
        <v>0</v>
      </c>
      <c r="AF8" s="209"/>
      <c r="AG8" s="208" t="s">
        <v>50</v>
      </c>
      <c r="AH8" s="209"/>
      <c r="AI8" s="198" t="s">
        <v>51</v>
      </c>
      <c r="AJ8" s="198" t="s">
        <v>52</v>
      </c>
      <c r="AK8" s="198" t="s">
        <v>53</v>
      </c>
      <c r="AL8" s="198" t="s">
        <v>1</v>
      </c>
      <c r="AN8" s="186" t="s">
        <v>64</v>
      </c>
      <c r="AO8" s="186" t="s">
        <v>65</v>
      </c>
      <c r="AP8" s="186" t="s">
        <v>66</v>
      </c>
      <c r="AQ8" s="186" t="s">
        <v>67</v>
      </c>
      <c r="AR8" s="186" t="s">
        <v>68</v>
      </c>
      <c r="AS8" s="186" t="s">
        <v>69</v>
      </c>
      <c r="AT8" s="186" t="s">
        <v>70</v>
      </c>
      <c r="AU8" s="186" t="s">
        <v>71</v>
      </c>
      <c r="AV8" s="186" t="s">
        <v>72</v>
      </c>
      <c r="AW8" s="186" t="s">
        <v>73</v>
      </c>
      <c r="AX8" s="186" t="s">
        <v>74</v>
      </c>
      <c r="AY8" s="186" t="s">
        <v>75</v>
      </c>
      <c r="AZ8" s="186" t="s">
        <v>64</v>
      </c>
      <c r="BA8" s="186" t="s">
        <v>65</v>
      </c>
      <c r="BB8" s="186" t="s">
        <v>66</v>
      </c>
      <c r="BC8" s="186" t="s">
        <v>67</v>
      </c>
      <c r="BD8" s="186" t="s">
        <v>68</v>
      </c>
      <c r="BE8" s="186" t="s">
        <v>69</v>
      </c>
      <c r="BF8" s="186" t="s">
        <v>70</v>
      </c>
      <c r="BG8" s="186" t="s">
        <v>71</v>
      </c>
      <c r="BH8" s="186" t="s">
        <v>72</v>
      </c>
      <c r="BI8" s="186" t="s">
        <v>73</v>
      </c>
      <c r="BJ8" s="186" t="s">
        <v>74</v>
      </c>
      <c r="BK8" s="186" t="s">
        <v>75</v>
      </c>
      <c r="BL8" s="185" t="s">
        <v>64</v>
      </c>
      <c r="BM8" s="185" t="s">
        <v>65</v>
      </c>
      <c r="BN8" s="185" t="s">
        <v>66</v>
      </c>
      <c r="BO8" s="185" t="s">
        <v>67</v>
      </c>
      <c r="BP8" s="185" t="s">
        <v>68</v>
      </c>
      <c r="BQ8" s="185" t="s">
        <v>69</v>
      </c>
      <c r="BR8" s="185" t="s">
        <v>70</v>
      </c>
      <c r="BS8" s="185" t="s">
        <v>71</v>
      </c>
      <c r="BT8" s="185" t="s">
        <v>72</v>
      </c>
      <c r="BU8" s="185" t="s">
        <v>73</v>
      </c>
      <c r="BV8" s="185" t="s">
        <v>74</v>
      </c>
      <c r="BW8" s="185" t="s">
        <v>75</v>
      </c>
      <c r="BY8" s="182"/>
      <c r="BZ8" s="182"/>
      <c r="CA8" s="184"/>
      <c r="CB8" s="184"/>
      <c r="CC8" s="184"/>
    </row>
    <row r="9" spans="1:81" s="54" customFormat="1" ht="78" customHeight="1" x14ac:dyDescent="0.2">
      <c r="A9" s="196"/>
      <c r="B9" s="196"/>
      <c r="C9" s="204"/>
      <c r="D9" s="204"/>
      <c r="E9" s="58"/>
      <c r="F9" s="58"/>
      <c r="G9" s="183"/>
      <c r="H9" s="59" t="s">
        <v>54</v>
      </c>
      <c r="I9" s="59" t="s">
        <v>86</v>
      </c>
      <c r="J9" s="206" t="s">
        <v>87</v>
      </c>
      <c r="K9" s="207"/>
      <c r="L9" s="206" t="s">
        <v>88</v>
      </c>
      <c r="M9" s="207"/>
      <c r="N9" s="206" t="s">
        <v>89</v>
      </c>
      <c r="O9" s="207"/>
      <c r="P9" s="206" t="s">
        <v>90</v>
      </c>
      <c r="Q9" s="207"/>
      <c r="R9" s="206" t="s">
        <v>91</v>
      </c>
      <c r="S9" s="207"/>
      <c r="T9" s="210"/>
      <c r="U9" s="211"/>
      <c r="V9" s="215"/>
      <c r="W9" s="216"/>
      <c r="X9" s="217"/>
      <c r="Y9" s="210"/>
      <c r="Z9" s="211"/>
      <c r="AA9" s="210"/>
      <c r="AB9" s="211"/>
      <c r="AC9" s="210"/>
      <c r="AD9" s="211"/>
      <c r="AE9" s="210"/>
      <c r="AF9" s="211"/>
      <c r="AG9" s="210"/>
      <c r="AH9" s="211"/>
      <c r="AI9" s="222"/>
      <c r="AJ9" s="200"/>
      <c r="AK9" s="200"/>
      <c r="AL9" s="200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  <c r="BI9" s="187"/>
      <c r="BJ9" s="187"/>
      <c r="BK9" s="187"/>
      <c r="BL9" s="185"/>
      <c r="BM9" s="185"/>
      <c r="BN9" s="185"/>
      <c r="BO9" s="185"/>
      <c r="BP9" s="185"/>
      <c r="BQ9" s="185"/>
      <c r="BR9" s="185"/>
      <c r="BS9" s="185"/>
      <c r="BT9" s="185"/>
      <c r="BU9" s="185"/>
      <c r="BV9" s="185"/>
      <c r="BW9" s="185"/>
      <c r="BY9" s="182"/>
      <c r="BZ9" s="182"/>
      <c r="CA9" s="184"/>
      <c r="CB9" s="184"/>
      <c r="CC9" s="184"/>
    </row>
    <row r="10" spans="1:81" s="54" customFormat="1" ht="9" customHeight="1" x14ac:dyDescent="0.2">
      <c r="A10" s="196"/>
      <c r="B10" s="196"/>
      <c r="C10" s="192" t="s">
        <v>30</v>
      </c>
      <c r="D10" s="192" t="s">
        <v>30</v>
      </c>
      <c r="E10" s="58"/>
      <c r="F10" s="58"/>
      <c r="G10" s="181" t="s">
        <v>7</v>
      </c>
      <c r="H10" s="192" t="s">
        <v>7</v>
      </c>
      <c r="I10" s="192" t="s">
        <v>7</v>
      </c>
      <c r="J10" s="192" t="s">
        <v>55</v>
      </c>
      <c r="K10" s="192" t="s">
        <v>7</v>
      </c>
      <c r="L10" s="192" t="s">
        <v>55</v>
      </c>
      <c r="M10" s="192" t="s">
        <v>7</v>
      </c>
      <c r="N10" s="192" t="s">
        <v>55</v>
      </c>
      <c r="O10" s="192" t="s">
        <v>7</v>
      </c>
      <c r="P10" s="192" t="s">
        <v>55</v>
      </c>
      <c r="Q10" s="192" t="s">
        <v>7</v>
      </c>
      <c r="R10" s="192" t="s">
        <v>55</v>
      </c>
      <c r="S10" s="192" t="s">
        <v>7</v>
      </c>
      <c r="T10" s="229" t="s">
        <v>18</v>
      </c>
      <c r="U10" s="195" t="s">
        <v>7</v>
      </c>
      <c r="V10" s="198" t="s">
        <v>104</v>
      </c>
      <c r="W10" s="181" t="s">
        <v>30</v>
      </c>
      <c r="X10" s="181" t="s">
        <v>7</v>
      </c>
      <c r="Y10" s="195" t="s">
        <v>30</v>
      </c>
      <c r="Z10" s="195" t="s">
        <v>7</v>
      </c>
      <c r="AA10" s="195" t="s">
        <v>30</v>
      </c>
      <c r="AB10" s="195" t="s">
        <v>7</v>
      </c>
      <c r="AC10" s="195" t="s">
        <v>31</v>
      </c>
      <c r="AD10" s="195" t="s">
        <v>7</v>
      </c>
      <c r="AE10" s="195" t="s">
        <v>30</v>
      </c>
      <c r="AF10" s="195" t="s">
        <v>7</v>
      </c>
      <c r="AG10" s="195" t="s">
        <v>30</v>
      </c>
      <c r="AH10" s="195" t="s">
        <v>7</v>
      </c>
      <c r="AI10" s="195" t="s">
        <v>7</v>
      </c>
      <c r="AJ10" s="195" t="s">
        <v>7</v>
      </c>
      <c r="AK10" s="195" t="s">
        <v>7</v>
      </c>
      <c r="AL10" s="195" t="s">
        <v>7</v>
      </c>
      <c r="AN10" s="181" t="s">
        <v>56</v>
      </c>
      <c r="AO10" s="181" t="s">
        <v>57</v>
      </c>
      <c r="AP10" s="181" t="s">
        <v>57</v>
      </c>
      <c r="AQ10" s="181" t="s">
        <v>57</v>
      </c>
      <c r="AR10" s="181" t="s">
        <v>57</v>
      </c>
      <c r="AS10" s="181" t="s">
        <v>57</v>
      </c>
      <c r="AT10" s="181" t="s">
        <v>58</v>
      </c>
      <c r="AU10" s="181" t="s">
        <v>56</v>
      </c>
      <c r="AV10" s="181" t="s">
        <v>56</v>
      </c>
      <c r="AW10" s="181" t="s">
        <v>56</v>
      </c>
      <c r="AX10" s="181" t="s">
        <v>56</v>
      </c>
      <c r="AY10" s="181" t="s">
        <v>56</v>
      </c>
      <c r="AZ10" s="181" t="s">
        <v>56</v>
      </c>
      <c r="BA10" s="181" t="s">
        <v>57</v>
      </c>
      <c r="BB10" s="181" t="s">
        <v>57</v>
      </c>
      <c r="BC10" s="181" t="s">
        <v>57</v>
      </c>
      <c r="BD10" s="181" t="s">
        <v>57</v>
      </c>
      <c r="BE10" s="181" t="s">
        <v>57</v>
      </c>
      <c r="BF10" s="181" t="s">
        <v>76</v>
      </c>
      <c r="BG10" s="181" t="s">
        <v>56</v>
      </c>
      <c r="BH10" s="181" t="s">
        <v>56</v>
      </c>
      <c r="BI10" s="181" t="s">
        <v>56</v>
      </c>
      <c r="BJ10" s="181" t="s">
        <v>56</v>
      </c>
      <c r="BK10" s="181" t="s">
        <v>56</v>
      </c>
      <c r="BL10" s="184" t="s">
        <v>56</v>
      </c>
      <c r="BM10" s="184" t="s">
        <v>57</v>
      </c>
      <c r="BN10" s="184" t="s">
        <v>57</v>
      </c>
      <c r="BO10" s="184" t="s">
        <v>57</v>
      </c>
      <c r="BP10" s="184" t="s">
        <v>57</v>
      </c>
      <c r="BQ10" s="184" t="s">
        <v>57</v>
      </c>
      <c r="BR10" s="184" t="s">
        <v>76</v>
      </c>
      <c r="BS10" s="184" t="s">
        <v>56</v>
      </c>
      <c r="BT10" s="184" t="s">
        <v>56</v>
      </c>
      <c r="BU10" s="184" t="s">
        <v>56</v>
      </c>
      <c r="BV10" s="184" t="s">
        <v>56</v>
      </c>
      <c r="BW10" s="184" t="s">
        <v>56</v>
      </c>
      <c r="BY10" s="182"/>
      <c r="BZ10" s="182"/>
      <c r="CA10" s="184"/>
      <c r="CB10" s="184"/>
      <c r="CC10" s="184"/>
    </row>
    <row r="11" spans="1:81" s="54" customFormat="1" ht="7.15" customHeight="1" x14ac:dyDescent="0.2">
      <c r="A11" s="196"/>
      <c r="B11" s="196"/>
      <c r="C11" s="193"/>
      <c r="D11" s="193"/>
      <c r="E11" s="58"/>
      <c r="F11" s="58"/>
      <c r="G11" s="182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230"/>
      <c r="U11" s="196"/>
      <c r="V11" s="199"/>
      <c r="W11" s="182"/>
      <c r="X11" s="182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2"/>
      <c r="BG11" s="182"/>
      <c r="BH11" s="182"/>
      <c r="BI11" s="182"/>
      <c r="BJ11" s="182"/>
      <c r="BK11" s="182"/>
      <c r="BL11" s="184"/>
      <c r="BM11" s="184"/>
      <c r="BN11" s="184"/>
      <c r="BO11" s="184"/>
      <c r="BP11" s="184"/>
      <c r="BQ11" s="184"/>
      <c r="BR11" s="184"/>
      <c r="BS11" s="184"/>
      <c r="BT11" s="184"/>
      <c r="BU11" s="184"/>
      <c r="BV11" s="184"/>
      <c r="BW11" s="184"/>
      <c r="BY11" s="182"/>
      <c r="BZ11" s="182"/>
      <c r="CA11" s="184"/>
      <c r="CB11" s="184"/>
      <c r="CC11" s="184"/>
    </row>
    <row r="12" spans="1:81" s="54" customFormat="1" ht="25.15" hidden="1" customHeight="1" x14ac:dyDescent="0.2">
      <c r="A12" s="197"/>
      <c r="B12" s="197"/>
      <c r="C12" s="194"/>
      <c r="D12" s="194"/>
      <c r="E12" s="60"/>
      <c r="F12" s="60"/>
      <c r="G12" s="183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231"/>
      <c r="U12" s="197"/>
      <c r="V12" s="200"/>
      <c r="W12" s="183"/>
      <c r="X12" s="183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4"/>
      <c r="BM12" s="184"/>
      <c r="BN12" s="184"/>
      <c r="BO12" s="184"/>
      <c r="BP12" s="184"/>
      <c r="BQ12" s="184"/>
      <c r="BR12" s="184"/>
      <c r="BS12" s="184"/>
      <c r="BT12" s="184"/>
      <c r="BU12" s="184"/>
      <c r="BV12" s="184"/>
      <c r="BW12" s="184"/>
      <c r="BY12" s="183"/>
      <c r="BZ12" s="183"/>
      <c r="CA12" s="184"/>
      <c r="CB12" s="184"/>
      <c r="CC12" s="184"/>
    </row>
    <row r="13" spans="1:81" s="54" customFormat="1" ht="15.6" customHeight="1" x14ac:dyDescent="0.2">
      <c r="A13" s="53" t="s">
        <v>8</v>
      </c>
      <c r="B13" s="53" t="s">
        <v>9</v>
      </c>
      <c r="C13" s="53"/>
      <c r="D13" s="53"/>
      <c r="E13" s="53"/>
      <c r="F13" s="53"/>
      <c r="G13" s="53">
        <v>3</v>
      </c>
      <c r="H13" s="53">
        <v>4</v>
      </c>
      <c r="I13" s="53">
        <v>5</v>
      </c>
      <c r="J13" s="53"/>
      <c r="K13" s="53">
        <v>6</v>
      </c>
      <c r="L13" s="53"/>
      <c r="M13" s="53">
        <v>7</v>
      </c>
      <c r="N13" s="53"/>
      <c r="O13" s="53">
        <v>8</v>
      </c>
      <c r="P13" s="53"/>
      <c r="Q13" s="53">
        <v>9</v>
      </c>
      <c r="R13" s="53"/>
      <c r="S13" s="53">
        <v>10</v>
      </c>
      <c r="T13" s="53">
        <v>11</v>
      </c>
      <c r="U13" s="53">
        <v>12</v>
      </c>
      <c r="V13" s="53">
        <v>13</v>
      </c>
      <c r="W13" s="53">
        <v>14</v>
      </c>
      <c r="X13" s="53">
        <v>15</v>
      </c>
      <c r="Y13" s="53">
        <v>16</v>
      </c>
      <c r="Z13" s="53">
        <v>17</v>
      </c>
      <c r="AA13" s="53">
        <v>18</v>
      </c>
      <c r="AB13" s="53">
        <v>19</v>
      </c>
      <c r="AC13" s="57">
        <v>20</v>
      </c>
      <c r="AD13" s="57">
        <v>21</v>
      </c>
      <c r="AE13" s="57">
        <v>22</v>
      </c>
      <c r="AF13" s="57">
        <v>23</v>
      </c>
      <c r="AG13" s="57">
        <v>24</v>
      </c>
      <c r="AH13" s="57">
        <v>25</v>
      </c>
      <c r="AI13" s="57">
        <v>26</v>
      </c>
      <c r="AJ13" s="57">
        <v>27</v>
      </c>
      <c r="AK13" s="57">
        <v>28</v>
      </c>
      <c r="AL13" s="57">
        <v>29</v>
      </c>
      <c r="AN13" s="53">
        <v>30</v>
      </c>
      <c r="AO13" s="53">
        <v>31</v>
      </c>
      <c r="AP13" s="53">
        <v>32</v>
      </c>
      <c r="AQ13" s="53">
        <v>33</v>
      </c>
      <c r="AR13" s="53">
        <v>34</v>
      </c>
      <c r="AS13" s="53">
        <v>35</v>
      </c>
      <c r="AT13" s="53">
        <v>41</v>
      </c>
      <c r="AU13" s="53">
        <v>42</v>
      </c>
      <c r="AV13" s="53">
        <v>43</v>
      </c>
      <c r="AW13" s="53">
        <v>44</v>
      </c>
      <c r="AX13" s="53">
        <v>45</v>
      </c>
      <c r="AY13" s="53">
        <v>46</v>
      </c>
      <c r="AZ13" s="53">
        <v>36</v>
      </c>
      <c r="BA13" s="53">
        <v>37</v>
      </c>
      <c r="BB13" s="53">
        <v>38</v>
      </c>
      <c r="BC13" s="53">
        <v>39</v>
      </c>
      <c r="BD13" s="53">
        <v>40</v>
      </c>
      <c r="BE13" s="53">
        <v>41</v>
      </c>
      <c r="BF13" s="53">
        <v>48</v>
      </c>
      <c r="BG13" s="53">
        <v>49</v>
      </c>
      <c r="BH13" s="53">
        <v>50</v>
      </c>
      <c r="BI13" s="53">
        <v>51</v>
      </c>
      <c r="BJ13" s="53">
        <v>52</v>
      </c>
      <c r="BK13" s="53">
        <v>53</v>
      </c>
      <c r="BL13" s="53">
        <v>42</v>
      </c>
      <c r="BM13" s="53">
        <v>43</v>
      </c>
      <c r="BN13" s="53">
        <v>44</v>
      </c>
      <c r="BO13" s="53">
        <v>45</v>
      </c>
      <c r="BP13" s="53">
        <v>46</v>
      </c>
      <c r="BQ13" s="53">
        <v>47</v>
      </c>
      <c r="BR13" s="53">
        <v>60</v>
      </c>
      <c r="BS13" s="53">
        <v>61</v>
      </c>
      <c r="BT13" s="53">
        <v>62</v>
      </c>
      <c r="BU13" s="53">
        <v>63</v>
      </c>
      <c r="BV13" s="53">
        <v>64</v>
      </c>
      <c r="BW13" s="53">
        <v>65</v>
      </c>
      <c r="BY13" s="55"/>
      <c r="BZ13" s="55"/>
      <c r="CA13" s="55"/>
      <c r="CB13" s="55"/>
    </row>
    <row r="14" spans="1:81" s="51" customFormat="1" ht="36.6" customHeight="1" x14ac:dyDescent="0.2">
      <c r="A14" s="201" t="s">
        <v>119</v>
      </c>
      <c r="B14" s="201"/>
      <c r="C14" s="47" t="e">
        <f>#REF!+#REF!</f>
        <v>#REF!</v>
      </c>
      <c r="D14" s="48"/>
      <c r="E14" s="49"/>
      <c r="F14" s="49"/>
      <c r="G14" s="47">
        <f>G20+G25+G30</f>
        <v>31782476.75</v>
      </c>
      <c r="H14" s="47">
        <f>H20+H25+H30</f>
        <v>0</v>
      </c>
      <c r="I14" s="47">
        <f>I20+I25+I30</f>
        <v>0</v>
      </c>
      <c r="J14" s="47" t="e">
        <f>ROUND(#REF!+#REF!+#REF!,2)</f>
        <v>#REF!</v>
      </c>
      <c r="K14" s="47">
        <f>K20+K25+K30</f>
        <v>0</v>
      </c>
      <c r="L14" s="47" t="e">
        <f>ROUND(#REF!+#REF!+#REF!,2)</f>
        <v>#REF!</v>
      </c>
      <c r="M14" s="47">
        <f>M20+M25+M30</f>
        <v>0</v>
      </c>
      <c r="N14" s="47" t="e">
        <f>ROUND(#REF!+#REF!+#REF!,2)</f>
        <v>#REF!</v>
      </c>
      <c r="O14" s="47">
        <f>O20+O25+O30</f>
        <v>0</v>
      </c>
      <c r="P14" s="47" t="e">
        <f>ROUND(#REF!+#REF!+#REF!,2)</f>
        <v>#REF!</v>
      </c>
      <c r="Q14" s="47">
        <f>Q20+Q25+Q30</f>
        <v>0</v>
      </c>
      <c r="R14" s="47" t="e">
        <f>ROUND(#REF!+#REF!+#REF!,2)</f>
        <v>#REF!</v>
      </c>
      <c r="S14" s="47">
        <f>S20+S25+S30</f>
        <v>0</v>
      </c>
      <c r="T14" s="50">
        <f>T20+T25+T30</f>
        <v>0</v>
      </c>
      <c r="U14" s="47">
        <f>U20+U25+U30</f>
        <v>0</v>
      </c>
      <c r="V14" s="49" t="s">
        <v>27</v>
      </c>
      <c r="W14" s="47">
        <f>W20+W25+W30</f>
        <v>6529.91</v>
      </c>
      <c r="X14" s="47">
        <f>X20+X25+X30</f>
        <v>28251999.200000003</v>
      </c>
      <c r="Y14" s="47">
        <v>0</v>
      </c>
      <c r="Z14" s="47">
        <v>0</v>
      </c>
      <c r="AA14" s="47">
        <v>0</v>
      </c>
      <c r="AB14" s="47">
        <v>2259247</v>
      </c>
      <c r="AC14" s="47">
        <v>0</v>
      </c>
      <c r="AD14" s="47">
        <v>0</v>
      </c>
      <c r="AE14" s="47">
        <v>0</v>
      </c>
      <c r="AF14" s="47">
        <v>0</v>
      </c>
      <c r="AG14" s="47">
        <v>0</v>
      </c>
      <c r="AH14" s="47">
        <v>0</v>
      </c>
      <c r="AI14" s="47">
        <v>0</v>
      </c>
      <c r="AJ14" s="47">
        <f>AJ20+AJ25+AJ30</f>
        <v>960948.2699999999</v>
      </c>
      <c r="AK14" s="47">
        <f>AK20+AK25+AK30</f>
        <v>310282.28000000003</v>
      </c>
      <c r="AL14" s="47">
        <f>AL20+AL25+AL30</f>
        <v>0</v>
      </c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178" t="s">
        <v>84</v>
      </c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80"/>
      <c r="BY14" s="225" t="s">
        <v>85</v>
      </c>
      <c r="BZ14" s="226"/>
      <c r="CA14" s="169" t="s">
        <v>83</v>
      </c>
      <c r="CB14" s="169"/>
      <c r="CC14" s="169"/>
    </row>
    <row r="15" spans="1:81" s="61" customFormat="1" ht="19.149999999999999" customHeight="1" x14ac:dyDescent="0.2">
      <c r="A15" s="172" t="s">
        <v>112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N15" s="62" t="e">
        <f>I15/#REF!</f>
        <v>#REF!</v>
      </c>
      <c r="AO15" s="62" t="e">
        <f t="shared" ref="AO15:AO20" si="0">K15/J15</f>
        <v>#DIV/0!</v>
      </c>
      <c r="AP15" s="62" t="e">
        <f t="shared" ref="AP15:AP20" si="1">M15/L15</f>
        <v>#DIV/0!</v>
      </c>
      <c r="AQ15" s="62" t="e">
        <f t="shared" ref="AQ15:AQ20" si="2">O15/N15</f>
        <v>#DIV/0!</v>
      </c>
      <c r="AR15" s="62" t="e">
        <f t="shared" ref="AR15:AR20" si="3">Q15/P15</f>
        <v>#DIV/0!</v>
      </c>
      <c r="AS15" s="62" t="e">
        <f t="shared" ref="AS15:AS20" si="4">S15/R15</f>
        <v>#DIV/0!</v>
      </c>
      <c r="AT15" s="62" t="e">
        <f t="shared" ref="AT15:AT20" si="5">U15/T15</f>
        <v>#DIV/0!</v>
      </c>
      <c r="AU15" s="62" t="e">
        <f t="shared" ref="AU15:AU20" si="6">X15/W15</f>
        <v>#DIV/0!</v>
      </c>
      <c r="AV15" s="62" t="e">
        <f t="shared" ref="AV15:AV20" si="7">Z15/Y15</f>
        <v>#DIV/0!</v>
      </c>
      <c r="AW15" s="62" t="e">
        <f t="shared" ref="AW15:AW20" si="8">AB15/AA15</f>
        <v>#DIV/0!</v>
      </c>
      <c r="AX15" s="62" t="e">
        <f t="shared" ref="AX15:AX20" si="9">AH15/AG15</f>
        <v>#DIV/0!</v>
      </c>
      <c r="AY15" s="62" t="e">
        <f>AI15/#REF!</f>
        <v>#REF!</v>
      </c>
      <c r="AZ15" s="62">
        <v>730.08</v>
      </c>
      <c r="BA15" s="62">
        <v>2070.12</v>
      </c>
      <c r="BB15" s="62">
        <v>848.92</v>
      </c>
      <c r="BC15" s="62">
        <v>819.73</v>
      </c>
      <c r="BD15" s="62">
        <v>611.5</v>
      </c>
      <c r="BE15" s="62">
        <v>1080.04</v>
      </c>
      <c r="BF15" s="62">
        <v>2671800.0099999998</v>
      </c>
      <c r="BG15" s="62">
        <f t="shared" ref="BG15:BG20" si="10">IF(V15="ПК",4607.6,4422.85)</f>
        <v>4422.8500000000004</v>
      </c>
      <c r="BH15" s="62">
        <v>8748.57</v>
      </c>
      <c r="BI15" s="62">
        <v>3389.61</v>
      </c>
      <c r="BJ15" s="62">
        <v>5995.76</v>
      </c>
      <c r="BK15" s="62">
        <v>548.62</v>
      </c>
      <c r="BL15" s="63" t="e">
        <f t="shared" ref="BL15:BL20" si="11">IF(AN15&gt;AZ15, "+", " ")</f>
        <v>#REF!</v>
      </c>
      <c r="BM15" s="63" t="e">
        <f t="shared" ref="BM15:BM20" si="12">IF(AO15&gt;BA15, "+", " ")</f>
        <v>#DIV/0!</v>
      </c>
      <c r="BN15" s="63" t="e">
        <f t="shared" ref="BN15:BN20" si="13">IF(AP15&gt;BB15, "+", " ")</f>
        <v>#DIV/0!</v>
      </c>
      <c r="BO15" s="63" t="e">
        <f t="shared" ref="BO15:BO20" si="14">IF(AQ15&gt;BC15, "+", " ")</f>
        <v>#DIV/0!</v>
      </c>
      <c r="BP15" s="63" t="e">
        <f t="shared" ref="BP15:BP20" si="15">IF(AR15&gt;BD15, "+", " ")</f>
        <v>#DIV/0!</v>
      </c>
      <c r="BQ15" s="63" t="e">
        <f t="shared" ref="BQ15:BQ20" si="16">IF(AS15&gt;BE15, "+", " ")</f>
        <v>#DIV/0!</v>
      </c>
      <c r="BR15" s="63" t="e">
        <f t="shared" ref="BR15:BR20" si="17">IF(AT15&gt;BF15, "+", " ")</f>
        <v>#DIV/0!</v>
      </c>
      <c r="BS15" s="63" t="e">
        <f t="shared" ref="BS15:BS20" si="18">IF(AU15&gt;BG15, "+", " ")</f>
        <v>#DIV/0!</v>
      </c>
      <c r="BT15" s="63" t="e">
        <f t="shared" ref="BT15:BT20" si="19">IF(AV15&gt;BH15, "+", " ")</f>
        <v>#DIV/0!</v>
      </c>
      <c r="BU15" s="63" t="e">
        <f t="shared" ref="BU15:BU20" si="20">IF(AW15&gt;BI15, "+", " ")</f>
        <v>#DIV/0!</v>
      </c>
      <c r="BV15" s="63" t="e">
        <f t="shared" ref="BV15:BV20" si="21">IF(AX15&gt;BJ15, "+", " ")</f>
        <v>#DIV/0!</v>
      </c>
      <c r="BW15" s="63" t="e">
        <f t="shared" ref="BW15:BW20" si="22">IF(AY15&gt;BK15, "+", " ")</f>
        <v>#REF!</v>
      </c>
      <c r="BY15" s="64" t="e">
        <f t="shared" ref="BY15:BY20" si="23">AJ15/G15*100</f>
        <v>#DIV/0!</v>
      </c>
      <c r="BZ15" s="65" t="e">
        <f t="shared" ref="BZ15:BZ20" si="24">AK15/G15*100</f>
        <v>#DIV/0!</v>
      </c>
      <c r="CA15" s="66" t="e">
        <f t="shared" ref="CA15:CA20" si="25">G15/W15</f>
        <v>#DIV/0!</v>
      </c>
      <c r="CB15" s="62">
        <f t="shared" ref="CB15:CB20" si="26">IF(V15="ПК",4814.95,4621.88)</f>
        <v>4621.88</v>
      </c>
      <c r="CC15" s="67" t="e">
        <f t="shared" ref="CC15:CC20" si="27">IF(CA15&gt;CB15, "+", " ")</f>
        <v>#DIV/0!</v>
      </c>
    </row>
    <row r="16" spans="1:81" s="61" customFormat="1" ht="12" customHeight="1" x14ac:dyDescent="0.2">
      <c r="A16" s="68">
        <v>1</v>
      </c>
      <c r="B16" s="69" t="s">
        <v>93</v>
      </c>
      <c r="C16" s="70">
        <v>4482.8999999999996</v>
      </c>
      <c r="D16" s="71"/>
      <c r="E16" s="70"/>
      <c r="F16" s="70"/>
      <c r="G16" s="72">
        <v>1925484.35</v>
      </c>
      <c r="H16" s="70">
        <f>I16+K16+M16+O16+Q16+S16</f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0">
        <v>0</v>
      </c>
      <c r="O16" s="70">
        <v>0</v>
      </c>
      <c r="P16" s="70">
        <v>0</v>
      </c>
      <c r="Q16" s="70">
        <v>0</v>
      </c>
      <c r="R16" s="70">
        <v>0</v>
      </c>
      <c r="S16" s="70">
        <v>0</v>
      </c>
      <c r="T16" s="74">
        <v>0</v>
      </c>
      <c r="U16" s="70">
        <v>0</v>
      </c>
      <c r="V16" s="70" t="s">
        <v>37</v>
      </c>
      <c r="W16" s="70">
        <v>432.55</v>
      </c>
      <c r="X16" s="128">
        <v>1809374.58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J16" s="127">
        <v>77406.509999999995</v>
      </c>
      <c r="AK16" s="127">
        <v>38703.26</v>
      </c>
      <c r="AL16" s="75">
        <v>0</v>
      </c>
      <c r="AN16" s="62" t="e">
        <f>I16/#REF!</f>
        <v>#REF!</v>
      </c>
      <c r="AO16" s="62" t="e">
        <f t="shared" si="0"/>
        <v>#DIV/0!</v>
      </c>
      <c r="AP16" s="62" t="e">
        <f t="shared" si="1"/>
        <v>#DIV/0!</v>
      </c>
      <c r="AQ16" s="62" t="e">
        <f t="shared" si="2"/>
        <v>#DIV/0!</v>
      </c>
      <c r="AR16" s="62" t="e">
        <f t="shared" si="3"/>
        <v>#DIV/0!</v>
      </c>
      <c r="AS16" s="62" t="e">
        <f t="shared" si="4"/>
        <v>#DIV/0!</v>
      </c>
      <c r="AT16" s="62" t="e">
        <f t="shared" si="5"/>
        <v>#DIV/0!</v>
      </c>
      <c r="AU16" s="62">
        <f t="shared" si="6"/>
        <v>4183.041451855277</v>
      </c>
      <c r="AV16" s="62" t="e">
        <f t="shared" si="7"/>
        <v>#DIV/0!</v>
      </c>
      <c r="AW16" s="62" t="e">
        <f t="shared" si="8"/>
        <v>#DIV/0!</v>
      </c>
      <c r="AX16" s="62" t="e">
        <f t="shared" si="9"/>
        <v>#DIV/0!</v>
      </c>
      <c r="AY16" s="62" t="e">
        <f>AI16/#REF!</f>
        <v>#REF!</v>
      </c>
      <c r="AZ16" s="62">
        <v>730.08</v>
      </c>
      <c r="BA16" s="62">
        <v>2070.12</v>
      </c>
      <c r="BB16" s="62">
        <v>848.92</v>
      </c>
      <c r="BC16" s="62">
        <v>819.73</v>
      </c>
      <c r="BD16" s="62">
        <v>611.5</v>
      </c>
      <c r="BE16" s="62">
        <v>1080.04</v>
      </c>
      <c r="BF16" s="62">
        <v>2671800.0099999998</v>
      </c>
      <c r="BG16" s="62">
        <f t="shared" si="10"/>
        <v>4422.8500000000004</v>
      </c>
      <c r="BH16" s="62">
        <v>8748.57</v>
      </c>
      <c r="BI16" s="62">
        <v>3389.61</v>
      </c>
      <c r="BJ16" s="62">
        <v>5995.76</v>
      </c>
      <c r="BK16" s="62">
        <v>548.62</v>
      </c>
      <c r="BL16" s="63" t="e">
        <f t="shared" si="11"/>
        <v>#REF!</v>
      </c>
      <c r="BM16" s="63" t="e">
        <f t="shared" si="12"/>
        <v>#DIV/0!</v>
      </c>
      <c r="BN16" s="63" t="e">
        <f t="shared" si="13"/>
        <v>#DIV/0!</v>
      </c>
      <c r="BO16" s="63" t="e">
        <f t="shared" si="14"/>
        <v>#DIV/0!</v>
      </c>
      <c r="BP16" s="63" t="e">
        <f t="shared" si="15"/>
        <v>#DIV/0!</v>
      </c>
      <c r="BQ16" s="63" t="e">
        <f t="shared" si="16"/>
        <v>#DIV/0!</v>
      </c>
      <c r="BR16" s="63" t="e">
        <f t="shared" si="17"/>
        <v>#DIV/0!</v>
      </c>
      <c r="BS16" s="63" t="str">
        <f t="shared" si="18"/>
        <v xml:space="preserve"> </v>
      </c>
      <c r="BT16" s="63" t="e">
        <f t="shared" si="19"/>
        <v>#DIV/0!</v>
      </c>
      <c r="BU16" s="63" t="e">
        <f t="shared" si="20"/>
        <v>#DIV/0!</v>
      </c>
      <c r="BV16" s="63" t="e">
        <f t="shared" si="21"/>
        <v>#DIV/0!</v>
      </c>
      <c r="BW16" s="63" t="e">
        <f t="shared" si="22"/>
        <v>#REF!</v>
      </c>
      <c r="BY16" s="64">
        <f t="shared" si="23"/>
        <v>4.0201059021850778</v>
      </c>
      <c r="BZ16" s="65">
        <f t="shared" si="24"/>
        <v>2.0100532107674622</v>
      </c>
      <c r="CA16" s="66">
        <f t="shared" si="25"/>
        <v>4451.472315339267</v>
      </c>
      <c r="CB16" s="62">
        <f t="shared" si="26"/>
        <v>4621.88</v>
      </c>
      <c r="CC16" s="67" t="str">
        <f t="shared" si="27"/>
        <v xml:space="preserve"> </v>
      </c>
    </row>
    <row r="17" spans="1:91" s="61" customFormat="1" ht="12" customHeight="1" x14ac:dyDescent="0.2">
      <c r="A17" s="68">
        <v>2</v>
      </c>
      <c r="B17" s="69" t="s">
        <v>95</v>
      </c>
      <c r="C17" s="70">
        <v>776.5</v>
      </c>
      <c r="D17" s="71"/>
      <c r="E17" s="70"/>
      <c r="F17" s="70"/>
      <c r="G17" s="72">
        <v>3474733.69</v>
      </c>
      <c r="H17" s="70">
        <f>I17+K17+M17+O17+Q17+S17</f>
        <v>0</v>
      </c>
      <c r="I17" s="73">
        <v>0</v>
      </c>
      <c r="J17" s="73">
        <v>0</v>
      </c>
      <c r="K17" s="73">
        <v>0</v>
      </c>
      <c r="L17" s="73">
        <v>0</v>
      </c>
      <c r="M17" s="73">
        <v>0</v>
      </c>
      <c r="N17" s="70">
        <v>0</v>
      </c>
      <c r="O17" s="70">
        <v>0</v>
      </c>
      <c r="P17" s="70">
        <v>0</v>
      </c>
      <c r="Q17" s="70">
        <v>0</v>
      </c>
      <c r="R17" s="70">
        <v>0</v>
      </c>
      <c r="S17" s="70">
        <v>0</v>
      </c>
      <c r="T17" s="74">
        <v>0</v>
      </c>
      <c r="U17" s="70">
        <v>0</v>
      </c>
      <c r="V17" s="70" t="s">
        <v>37</v>
      </c>
      <c r="W17" s="70">
        <v>849.2</v>
      </c>
      <c r="X17" s="128">
        <v>3212315.69</v>
      </c>
      <c r="Y17" s="70">
        <v>0</v>
      </c>
      <c r="Z17" s="70">
        <v>0</v>
      </c>
      <c r="AA17" s="70">
        <v>0</v>
      </c>
      <c r="AB17" s="70">
        <v>0</v>
      </c>
      <c r="AC17" s="70">
        <v>0</v>
      </c>
      <c r="AD17" s="70">
        <v>0</v>
      </c>
      <c r="AE17" s="70">
        <v>0</v>
      </c>
      <c r="AF17" s="70">
        <v>0</v>
      </c>
      <c r="AG17" s="70">
        <v>0</v>
      </c>
      <c r="AH17" s="70">
        <v>0</v>
      </c>
      <c r="AI17" s="70">
        <v>0</v>
      </c>
      <c r="AJ17" s="127">
        <v>174945.33</v>
      </c>
      <c r="AK17" s="127">
        <v>87472.67</v>
      </c>
      <c r="AL17" s="75">
        <v>0</v>
      </c>
      <c r="AN17" s="62" t="e">
        <f>I17/#REF!</f>
        <v>#REF!</v>
      </c>
      <c r="AO17" s="62" t="e">
        <f t="shared" si="0"/>
        <v>#DIV/0!</v>
      </c>
      <c r="AP17" s="62" t="e">
        <f t="shared" si="1"/>
        <v>#DIV/0!</v>
      </c>
      <c r="AQ17" s="62" t="e">
        <f t="shared" si="2"/>
        <v>#DIV/0!</v>
      </c>
      <c r="AR17" s="62" t="e">
        <f t="shared" si="3"/>
        <v>#DIV/0!</v>
      </c>
      <c r="AS17" s="62" t="e">
        <f t="shared" si="4"/>
        <v>#DIV/0!</v>
      </c>
      <c r="AT17" s="62" t="e">
        <f t="shared" si="5"/>
        <v>#DIV/0!</v>
      </c>
      <c r="AU17" s="62">
        <f t="shared" si="6"/>
        <v>3782.755169571361</v>
      </c>
      <c r="AV17" s="62" t="e">
        <f t="shared" si="7"/>
        <v>#DIV/0!</v>
      </c>
      <c r="AW17" s="62" t="e">
        <f t="shared" si="8"/>
        <v>#DIV/0!</v>
      </c>
      <c r="AX17" s="62" t="e">
        <f t="shared" si="9"/>
        <v>#DIV/0!</v>
      </c>
      <c r="AY17" s="62" t="e">
        <f>AI17/#REF!</f>
        <v>#REF!</v>
      </c>
      <c r="AZ17" s="62">
        <v>730.08</v>
      </c>
      <c r="BA17" s="62">
        <v>2070.12</v>
      </c>
      <c r="BB17" s="62">
        <v>848.92</v>
      </c>
      <c r="BC17" s="62">
        <v>819.73</v>
      </c>
      <c r="BD17" s="62">
        <v>611.5</v>
      </c>
      <c r="BE17" s="62">
        <v>1080.04</v>
      </c>
      <c r="BF17" s="62">
        <v>2671800.0099999998</v>
      </c>
      <c r="BG17" s="62">
        <f t="shared" si="10"/>
        <v>4422.8500000000004</v>
      </c>
      <c r="BH17" s="62">
        <v>8748.57</v>
      </c>
      <c r="BI17" s="62">
        <v>3389.61</v>
      </c>
      <c r="BJ17" s="62">
        <v>5995.76</v>
      </c>
      <c r="BK17" s="62">
        <v>548.62</v>
      </c>
      <c r="BL17" s="63" t="e">
        <f t="shared" si="11"/>
        <v>#REF!</v>
      </c>
      <c r="BM17" s="63" t="e">
        <f t="shared" si="12"/>
        <v>#DIV/0!</v>
      </c>
      <c r="BN17" s="63" t="e">
        <f t="shared" si="13"/>
        <v>#DIV/0!</v>
      </c>
      <c r="BO17" s="63" t="e">
        <f t="shared" si="14"/>
        <v>#DIV/0!</v>
      </c>
      <c r="BP17" s="63" t="e">
        <f t="shared" si="15"/>
        <v>#DIV/0!</v>
      </c>
      <c r="BQ17" s="63" t="e">
        <f t="shared" si="16"/>
        <v>#DIV/0!</v>
      </c>
      <c r="BR17" s="63" t="e">
        <f t="shared" si="17"/>
        <v>#DIV/0!</v>
      </c>
      <c r="BS17" s="63" t="str">
        <f t="shared" si="18"/>
        <v xml:space="preserve"> </v>
      </c>
      <c r="BT17" s="63" t="e">
        <f t="shared" si="19"/>
        <v>#DIV/0!</v>
      </c>
      <c r="BU17" s="63" t="e">
        <f t="shared" si="20"/>
        <v>#DIV/0!</v>
      </c>
      <c r="BV17" s="63" t="e">
        <f t="shared" si="21"/>
        <v>#DIV/0!</v>
      </c>
      <c r="BW17" s="63" t="e">
        <f t="shared" si="22"/>
        <v>#REF!</v>
      </c>
      <c r="BY17" s="64">
        <f t="shared" si="23"/>
        <v>5.0347838311603095</v>
      </c>
      <c r="BZ17" s="65">
        <f t="shared" si="24"/>
        <v>2.5173920594760748</v>
      </c>
      <c r="CA17" s="66">
        <f t="shared" si="25"/>
        <v>4091.7730687706076</v>
      </c>
      <c r="CB17" s="62">
        <f t="shared" si="26"/>
        <v>4621.88</v>
      </c>
      <c r="CC17" s="67" t="str">
        <f t="shared" si="27"/>
        <v xml:space="preserve"> </v>
      </c>
    </row>
    <row r="18" spans="1:91" s="61" customFormat="1" ht="12" customHeight="1" x14ac:dyDescent="0.2">
      <c r="A18" s="68">
        <v>3</v>
      </c>
      <c r="B18" s="69" t="s">
        <v>101</v>
      </c>
      <c r="C18" s="70"/>
      <c r="D18" s="71"/>
      <c r="E18" s="70"/>
      <c r="F18" s="70"/>
      <c r="G18" s="72">
        <v>4448332.63</v>
      </c>
      <c r="H18" s="70">
        <v>0</v>
      </c>
      <c r="I18" s="70">
        <f>J18+L18+N18+P18+R18+T18</f>
        <v>0</v>
      </c>
      <c r="J18" s="73"/>
      <c r="K18" s="70">
        <v>0</v>
      </c>
      <c r="L18" s="73"/>
      <c r="M18" s="70">
        <v>0</v>
      </c>
      <c r="N18" s="70"/>
      <c r="O18" s="70">
        <v>0</v>
      </c>
      <c r="P18" s="70"/>
      <c r="Q18" s="70">
        <v>0</v>
      </c>
      <c r="R18" s="70"/>
      <c r="S18" s="70">
        <v>0</v>
      </c>
      <c r="T18" s="74">
        <v>0</v>
      </c>
      <c r="U18" s="70">
        <v>0</v>
      </c>
      <c r="V18" s="70" t="s">
        <v>36</v>
      </c>
      <c r="W18" s="70">
        <v>1250</v>
      </c>
      <c r="X18" s="128">
        <v>4356481.57</v>
      </c>
      <c r="Y18" s="75">
        <v>0</v>
      </c>
      <c r="Z18" s="75">
        <v>0</v>
      </c>
      <c r="AA18" s="75">
        <v>0</v>
      </c>
      <c r="AB18" s="70">
        <v>0</v>
      </c>
      <c r="AC18" s="70">
        <v>0</v>
      </c>
      <c r="AD18" s="70">
        <v>0</v>
      </c>
      <c r="AE18" s="70">
        <v>0</v>
      </c>
      <c r="AF18" s="70">
        <v>0</v>
      </c>
      <c r="AG18" s="70">
        <v>0</v>
      </c>
      <c r="AH18" s="70">
        <v>0</v>
      </c>
      <c r="AI18" s="70">
        <v>0</v>
      </c>
      <c r="AJ18" s="127">
        <v>77404.100000000006</v>
      </c>
      <c r="AK18" s="127">
        <v>14446.96</v>
      </c>
      <c r="AL18" s="75">
        <v>0</v>
      </c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Y18" s="64"/>
      <c r="BZ18" s="65"/>
      <c r="CA18" s="66"/>
      <c r="CB18" s="62"/>
      <c r="CC18" s="67"/>
    </row>
    <row r="19" spans="1:91" s="61" customFormat="1" ht="12" customHeight="1" x14ac:dyDescent="0.2">
      <c r="A19" s="68">
        <v>4</v>
      </c>
      <c r="B19" s="69" t="s">
        <v>127</v>
      </c>
      <c r="C19" s="70">
        <v>381.3</v>
      </c>
      <c r="D19" s="71"/>
      <c r="E19" s="70"/>
      <c r="F19" s="70"/>
      <c r="G19" s="72">
        <v>2259247</v>
      </c>
      <c r="H19" s="70">
        <f>I19+K19+M19+O19+Q19+S19</f>
        <v>0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0">
        <v>0</v>
      </c>
      <c r="O19" s="70">
        <v>0</v>
      </c>
      <c r="P19" s="70">
        <v>0</v>
      </c>
      <c r="Q19" s="70">
        <v>0</v>
      </c>
      <c r="R19" s="70">
        <v>0</v>
      </c>
      <c r="S19" s="70">
        <v>0</v>
      </c>
      <c r="T19" s="74">
        <v>0</v>
      </c>
      <c r="U19" s="70">
        <v>0</v>
      </c>
      <c r="V19" s="70"/>
      <c r="W19" s="70">
        <v>0</v>
      </c>
      <c r="X19" s="70">
        <v>0</v>
      </c>
      <c r="Y19" s="75">
        <v>0</v>
      </c>
      <c r="Z19" s="75">
        <v>0</v>
      </c>
      <c r="AA19" s="75">
        <v>4561</v>
      </c>
      <c r="AB19" s="75">
        <v>2259247</v>
      </c>
      <c r="AC19" s="75">
        <v>0</v>
      </c>
      <c r="AD19" s="75">
        <v>0</v>
      </c>
      <c r="AE19" s="75">
        <v>0</v>
      </c>
      <c r="AF19" s="75">
        <v>0</v>
      </c>
      <c r="AG19" s="75">
        <v>0</v>
      </c>
      <c r="AH19" s="75">
        <v>0</v>
      </c>
      <c r="AI19" s="75">
        <v>0</v>
      </c>
      <c r="AJ19" s="75">
        <v>0</v>
      </c>
      <c r="AK19" s="75">
        <v>0</v>
      </c>
      <c r="AL19" s="75">
        <v>0</v>
      </c>
      <c r="AN19" s="62" t="e">
        <f>I19/#REF!</f>
        <v>#REF!</v>
      </c>
      <c r="AO19" s="62" t="e">
        <f t="shared" si="0"/>
        <v>#DIV/0!</v>
      </c>
      <c r="AP19" s="62" t="e">
        <f t="shared" si="1"/>
        <v>#DIV/0!</v>
      </c>
      <c r="AQ19" s="62" t="e">
        <f t="shared" si="2"/>
        <v>#DIV/0!</v>
      </c>
      <c r="AR19" s="62" t="e">
        <f t="shared" si="3"/>
        <v>#DIV/0!</v>
      </c>
      <c r="AS19" s="62" t="e">
        <f t="shared" si="4"/>
        <v>#DIV/0!</v>
      </c>
      <c r="AT19" s="62" t="e">
        <f t="shared" si="5"/>
        <v>#DIV/0!</v>
      </c>
      <c r="AU19" s="62" t="e">
        <f t="shared" si="6"/>
        <v>#DIV/0!</v>
      </c>
      <c r="AV19" s="62" t="e">
        <f t="shared" si="7"/>
        <v>#DIV/0!</v>
      </c>
      <c r="AW19" s="62">
        <f t="shared" si="8"/>
        <v>495.34027625520719</v>
      </c>
      <c r="AX19" s="62" t="e">
        <f t="shared" si="9"/>
        <v>#DIV/0!</v>
      </c>
      <c r="AY19" s="62" t="e">
        <f>AI19/#REF!</f>
        <v>#REF!</v>
      </c>
      <c r="AZ19" s="62">
        <v>730.08</v>
      </c>
      <c r="BA19" s="62">
        <v>2070.12</v>
      </c>
      <c r="BB19" s="62">
        <v>848.92</v>
      </c>
      <c r="BC19" s="62">
        <v>819.73</v>
      </c>
      <c r="BD19" s="62">
        <v>611.5</v>
      </c>
      <c r="BE19" s="62">
        <v>1080.04</v>
      </c>
      <c r="BF19" s="62">
        <v>2671800.0099999998</v>
      </c>
      <c r="BG19" s="62">
        <f t="shared" si="10"/>
        <v>4422.8500000000004</v>
      </c>
      <c r="BH19" s="62">
        <v>8748.57</v>
      </c>
      <c r="BI19" s="62">
        <v>3389.61</v>
      </c>
      <c r="BJ19" s="62">
        <v>5995.76</v>
      </c>
      <c r="BK19" s="62">
        <v>548.62</v>
      </c>
      <c r="BL19" s="63" t="e">
        <f t="shared" si="11"/>
        <v>#REF!</v>
      </c>
      <c r="BM19" s="63" t="e">
        <f t="shared" si="12"/>
        <v>#DIV/0!</v>
      </c>
      <c r="BN19" s="63" t="e">
        <f t="shared" si="13"/>
        <v>#DIV/0!</v>
      </c>
      <c r="BO19" s="63" t="e">
        <f t="shared" si="14"/>
        <v>#DIV/0!</v>
      </c>
      <c r="BP19" s="63" t="e">
        <f t="shared" si="15"/>
        <v>#DIV/0!</v>
      </c>
      <c r="BQ19" s="63" t="e">
        <f t="shared" si="16"/>
        <v>#DIV/0!</v>
      </c>
      <c r="BR19" s="63" t="e">
        <f t="shared" si="17"/>
        <v>#DIV/0!</v>
      </c>
      <c r="BS19" s="63" t="e">
        <f t="shared" si="18"/>
        <v>#DIV/0!</v>
      </c>
      <c r="BT19" s="63" t="e">
        <f t="shared" si="19"/>
        <v>#DIV/0!</v>
      </c>
      <c r="BU19" s="63" t="str">
        <f t="shared" si="20"/>
        <v xml:space="preserve"> </v>
      </c>
      <c r="BV19" s="63" t="e">
        <f t="shared" si="21"/>
        <v>#DIV/0!</v>
      </c>
      <c r="BW19" s="63" t="e">
        <f t="shared" si="22"/>
        <v>#REF!</v>
      </c>
      <c r="BY19" s="64">
        <f t="shared" si="23"/>
        <v>0</v>
      </c>
      <c r="BZ19" s="65">
        <f t="shared" si="24"/>
        <v>0</v>
      </c>
      <c r="CA19" s="66" t="e">
        <f t="shared" si="25"/>
        <v>#DIV/0!</v>
      </c>
      <c r="CB19" s="62">
        <f t="shared" si="26"/>
        <v>4621.88</v>
      </c>
      <c r="CC19" s="67" t="e">
        <f t="shared" si="27"/>
        <v>#DIV/0!</v>
      </c>
    </row>
    <row r="20" spans="1:91" s="61" customFormat="1" ht="43.5" customHeight="1" x14ac:dyDescent="0.2">
      <c r="A20" s="205" t="s">
        <v>113</v>
      </c>
      <c r="B20" s="205"/>
      <c r="C20" s="75">
        <f>SUM(C16:C19)</f>
        <v>5640.7</v>
      </c>
      <c r="D20" s="76"/>
      <c r="E20" s="70"/>
      <c r="F20" s="70"/>
      <c r="G20" s="75">
        <f>ROUND(SUM(G16:G19),2)</f>
        <v>12107797.67</v>
      </c>
      <c r="H20" s="75">
        <f t="shared" ref="H20:AK20" si="28">SUM(H16:H19)</f>
        <v>0</v>
      </c>
      <c r="I20" s="75">
        <f t="shared" si="28"/>
        <v>0</v>
      </c>
      <c r="J20" s="75">
        <f t="shared" si="28"/>
        <v>0</v>
      </c>
      <c r="K20" s="75">
        <f t="shared" si="28"/>
        <v>0</v>
      </c>
      <c r="L20" s="75">
        <f t="shared" si="28"/>
        <v>0</v>
      </c>
      <c r="M20" s="75">
        <f t="shared" si="28"/>
        <v>0</v>
      </c>
      <c r="N20" s="75">
        <f t="shared" si="28"/>
        <v>0</v>
      </c>
      <c r="O20" s="75">
        <f t="shared" si="28"/>
        <v>0</v>
      </c>
      <c r="P20" s="75">
        <f t="shared" si="28"/>
        <v>0</v>
      </c>
      <c r="Q20" s="75">
        <f t="shared" si="28"/>
        <v>0</v>
      </c>
      <c r="R20" s="75">
        <f t="shared" si="28"/>
        <v>0</v>
      </c>
      <c r="S20" s="75">
        <f t="shared" si="28"/>
        <v>0</v>
      </c>
      <c r="T20" s="77">
        <f t="shared" si="28"/>
        <v>0</v>
      </c>
      <c r="U20" s="75">
        <f t="shared" si="28"/>
        <v>0</v>
      </c>
      <c r="V20" s="70" t="s">
        <v>27</v>
      </c>
      <c r="W20" s="75">
        <f t="shared" si="28"/>
        <v>2531.75</v>
      </c>
      <c r="X20" s="75">
        <f>SUM(X16:X19)</f>
        <v>9378171.8399999999</v>
      </c>
      <c r="Y20" s="75">
        <f t="shared" si="28"/>
        <v>0</v>
      </c>
      <c r="Z20" s="75">
        <f t="shared" si="28"/>
        <v>0</v>
      </c>
      <c r="AA20" s="75">
        <f t="shared" si="28"/>
        <v>4561</v>
      </c>
      <c r="AB20" s="75">
        <f t="shared" si="28"/>
        <v>2259247</v>
      </c>
      <c r="AC20" s="75">
        <f t="shared" si="28"/>
        <v>0</v>
      </c>
      <c r="AD20" s="75">
        <f t="shared" si="28"/>
        <v>0</v>
      </c>
      <c r="AE20" s="75">
        <f t="shared" si="28"/>
        <v>0</v>
      </c>
      <c r="AF20" s="75">
        <f t="shared" si="28"/>
        <v>0</v>
      </c>
      <c r="AG20" s="75">
        <f t="shared" si="28"/>
        <v>0</v>
      </c>
      <c r="AH20" s="75">
        <f t="shared" si="28"/>
        <v>0</v>
      </c>
      <c r="AI20" s="75">
        <f t="shared" si="28"/>
        <v>0</v>
      </c>
      <c r="AJ20" s="75">
        <f t="shared" si="28"/>
        <v>329755.93999999994</v>
      </c>
      <c r="AK20" s="75">
        <f t="shared" si="28"/>
        <v>140622.88999999998</v>
      </c>
      <c r="AL20" s="75">
        <f>SUM(AL16:AL19)</f>
        <v>0</v>
      </c>
      <c r="AN20" s="62" t="e">
        <f>I20/#REF!</f>
        <v>#REF!</v>
      </c>
      <c r="AO20" s="62" t="e">
        <f t="shared" si="0"/>
        <v>#DIV/0!</v>
      </c>
      <c r="AP20" s="62" t="e">
        <f t="shared" si="1"/>
        <v>#DIV/0!</v>
      </c>
      <c r="AQ20" s="62" t="e">
        <f t="shared" si="2"/>
        <v>#DIV/0!</v>
      </c>
      <c r="AR20" s="62" t="e">
        <f t="shared" si="3"/>
        <v>#DIV/0!</v>
      </c>
      <c r="AS20" s="62" t="e">
        <f t="shared" si="4"/>
        <v>#DIV/0!</v>
      </c>
      <c r="AT20" s="62" t="e">
        <f t="shared" si="5"/>
        <v>#DIV/0!</v>
      </c>
      <c r="AU20" s="62">
        <f t="shared" si="6"/>
        <v>3704.2250775155526</v>
      </c>
      <c r="AV20" s="62" t="e">
        <f t="shared" si="7"/>
        <v>#DIV/0!</v>
      </c>
      <c r="AW20" s="62">
        <f t="shared" si="8"/>
        <v>495.34027625520719</v>
      </c>
      <c r="AX20" s="62" t="e">
        <f t="shared" si="9"/>
        <v>#DIV/0!</v>
      </c>
      <c r="AY20" s="62" t="e">
        <f>AI20/#REF!</f>
        <v>#REF!</v>
      </c>
      <c r="AZ20" s="62">
        <v>730.08</v>
      </c>
      <c r="BA20" s="62">
        <v>2070.12</v>
      </c>
      <c r="BB20" s="62">
        <v>848.92</v>
      </c>
      <c r="BC20" s="62">
        <v>819.73</v>
      </c>
      <c r="BD20" s="62">
        <v>611.5</v>
      </c>
      <c r="BE20" s="62">
        <v>1080.04</v>
      </c>
      <c r="BF20" s="62">
        <v>2671800.0099999998</v>
      </c>
      <c r="BG20" s="62">
        <f t="shared" si="10"/>
        <v>4422.8500000000004</v>
      </c>
      <c r="BH20" s="62">
        <v>8748.57</v>
      </c>
      <c r="BI20" s="62">
        <v>3389.61</v>
      </c>
      <c r="BJ20" s="62">
        <v>5995.76</v>
      </c>
      <c r="BK20" s="62">
        <v>548.62</v>
      </c>
      <c r="BL20" s="63" t="e">
        <f t="shared" si="11"/>
        <v>#REF!</v>
      </c>
      <c r="BM20" s="63" t="e">
        <f t="shared" si="12"/>
        <v>#DIV/0!</v>
      </c>
      <c r="BN20" s="63" t="e">
        <f t="shared" si="13"/>
        <v>#DIV/0!</v>
      </c>
      <c r="BO20" s="63" t="e">
        <f t="shared" si="14"/>
        <v>#DIV/0!</v>
      </c>
      <c r="BP20" s="63" t="e">
        <f t="shared" si="15"/>
        <v>#DIV/0!</v>
      </c>
      <c r="BQ20" s="63" t="e">
        <f t="shared" si="16"/>
        <v>#DIV/0!</v>
      </c>
      <c r="BR20" s="63" t="e">
        <f t="shared" si="17"/>
        <v>#DIV/0!</v>
      </c>
      <c r="BS20" s="63" t="str">
        <f t="shared" si="18"/>
        <v xml:space="preserve"> </v>
      </c>
      <c r="BT20" s="63" t="e">
        <f t="shared" si="19"/>
        <v>#DIV/0!</v>
      </c>
      <c r="BU20" s="63" t="str">
        <f t="shared" si="20"/>
        <v xml:space="preserve"> </v>
      </c>
      <c r="BV20" s="63" t="e">
        <f t="shared" si="21"/>
        <v>#DIV/0!</v>
      </c>
      <c r="BW20" s="63" t="e">
        <f t="shared" si="22"/>
        <v>#REF!</v>
      </c>
      <c r="BY20" s="64">
        <f t="shared" si="23"/>
        <v>2.7235005819187923</v>
      </c>
      <c r="BZ20" s="65">
        <f t="shared" si="24"/>
        <v>1.1614241816117166</v>
      </c>
      <c r="CA20" s="66">
        <f t="shared" si="25"/>
        <v>4782.3828063592373</v>
      </c>
      <c r="CB20" s="62">
        <f t="shared" si="26"/>
        <v>4621.88</v>
      </c>
      <c r="CC20" s="67" t="str">
        <f t="shared" si="27"/>
        <v>+</v>
      </c>
    </row>
    <row r="21" spans="1:91" s="61" customFormat="1" ht="19.899999999999999" customHeight="1" x14ac:dyDescent="0.2">
      <c r="A21" s="172" t="s">
        <v>114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4"/>
      <c r="AN21" s="62" t="e">
        <f>I21/#REF!</f>
        <v>#REF!</v>
      </c>
      <c r="AO21" s="62" t="e">
        <f t="shared" ref="AO21:AO25" si="29">K21/J21</f>
        <v>#DIV/0!</v>
      </c>
      <c r="AP21" s="62" t="e">
        <f t="shared" ref="AP21:AP25" si="30">M21/L21</f>
        <v>#DIV/0!</v>
      </c>
      <c r="AQ21" s="62" t="e">
        <f t="shared" ref="AQ21:AQ25" si="31">O21/N21</f>
        <v>#DIV/0!</v>
      </c>
      <c r="AR21" s="62" t="e">
        <f t="shared" ref="AR21:AR25" si="32">Q21/P21</f>
        <v>#DIV/0!</v>
      </c>
      <c r="AS21" s="62" t="e">
        <f t="shared" ref="AS21:AS25" si="33">S21/R21</f>
        <v>#DIV/0!</v>
      </c>
      <c r="AT21" s="62" t="e">
        <f t="shared" ref="AT21:AT25" si="34">U21/T21</f>
        <v>#DIV/0!</v>
      </c>
      <c r="AU21" s="62" t="e">
        <f t="shared" ref="AU21:AU25" si="35">X21/W21</f>
        <v>#DIV/0!</v>
      </c>
      <c r="AV21" s="62" t="e">
        <f t="shared" ref="AV21:AV25" si="36">Z21/Y21</f>
        <v>#DIV/0!</v>
      </c>
      <c r="AW21" s="62" t="e">
        <f t="shared" ref="AW21:AW25" si="37">AB21/AA21</f>
        <v>#DIV/0!</v>
      </c>
      <c r="AX21" s="62" t="e">
        <f t="shared" ref="AX21:AX25" si="38">AH21/AG21</f>
        <v>#DIV/0!</v>
      </c>
      <c r="AY21" s="62" t="e">
        <f>AI21/#REF!</f>
        <v>#REF!</v>
      </c>
      <c r="AZ21" s="62">
        <v>766.59</v>
      </c>
      <c r="BA21" s="62">
        <v>2173.62</v>
      </c>
      <c r="BB21" s="62">
        <v>891.36</v>
      </c>
      <c r="BC21" s="62">
        <v>860.72</v>
      </c>
      <c r="BD21" s="62">
        <v>1699.83</v>
      </c>
      <c r="BE21" s="62">
        <v>1134.04</v>
      </c>
      <c r="BF21" s="62">
        <v>2338035</v>
      </c>
      <c r="BG21" s="62">
        <f t="shared" ref="BG21:BG25" si="39">IF(V21="ПК",4837.98,4644)</f>
        <v>4644</v>
      </c>
      <c r="BH21" s="62">
        <v>9186</v>
      </c>
      <c r="BI21" s="62">
        <v>3559.09</v>
      </c>
      <c r="BJ21" s="62">
        <v>6295.55</v>
      </c>
      <c r="BK21" s="62">
        <f t="shared" ref="BK21:BK25" si="40">105042.09+358512+470547</f>
        <v>934101.09</v>
      </c>
      <c r="BL21" s="63" t="e">
        <f t="shared" ref="BL21:BL25" si="41">IF(AN21&gt;AZ21, "+", " ")</f>
        <v>#REF!</v>
      </c>
      <c r="BM21" s="63" t="e">
        <f t="shared" ref="BM21:BM25" si="42">IF(AO21&gt;BA21, "+", " ")</f>
        <v>#DIV/0!</v>
      </c>
      <c r="BN21" s="63" t="e">
        <f t="shared" ref="BN21:BN25" si="43">IF(AP21&gt;BB21, "+", " ")</f>
        <v>#DIV/0!</v>
      </c>
      <c r="BO21" s="63" t="e">
        <f t="shared" ref="BO21:BO25" si="44">IF(AQ21&gt;BC21, "+", " ")</f>
        <v>#DIV/0!</v>
      </c>
      <c r="BP21" s="63" t="e">
        <f t="shared" ref="BP21:BP25" si="45">IF(AR21&gt;BD21, "+", " ")</f>
        <v>#DIV/0!</v>
      </c>
      <c r="BQ21" s="63" t="e">
        <f t="shared" ref="BQ21:BQ25" si="46">IF(AS21&gt;BE21, "+", " ")</f>
        <v>#DIV/0!</v>
      </c>
      <c r="BR21" s="63" t="e">
        <f t="shared" ref="BR21:BR25" si="47">IF(AT21&gt;BF21, "+", " ")</f>
        <v>#DIV/0!</v>
      </c>
      <c r="BS21" s="63" t="e">
        <f t="shared" ref="BS21:BS25" si="48">IF(AU21&gt;BG21, "+", " ")</f>
        <v>#DIV/0!</v>
      </c>
      <c r="BT21" s="63" t="e">
        <f t="shared" ref="BT21:BT25" si="49">IF(AV21&gt;BH21, "+", " ")</f>
        <v>#DIV/0!</v>
      </c>
      <c r="BU21" s="63" t="e">
        <f t="shared" ref="BU21:BU25" si="50">IF(AW21&gt;BI21, "+", " ")</f>
        <v>#DIV/0!</v>
      </c>
      <c r="BV21" s="63" t="e">
        <f t="shared" ref="BV21:BV25" si="51">IF(AX21&gt;BJ21, "+", " ")</f>
        <v>#DIV/0!</v>
      </c>
      <c r="BW21" s="63" t="e">
        <f t="shared" ref="BW21:BW25" si="52">IF(AY21&gt;BK21, "+", " ")</f>
        <v>#REF!</v>
      </c>
      <c r="BY21" s="64" t="e">
        <f t="shared" ref="BY21:BY25" si="53">AJ21/G21*100</f>
        <v>#DIV/0!</v>
      </c>
      <c r="BZ21" s="65" t="e">
        <f t="shared" ref="BZ21:BZ25" si="54">AK21/G21*100</f>
        <v>#DIV/0!</v>
      </c>
      <c r="CA21" s="66" t="e">
        <f t="shared" ref="CA21:CA25" si="55">G21/W21</f>
        <v>#DIV/0!</v>
      </c>
      <c r="CB21" s="62">
        <f t="shared" ref="CB21:CB25" si="56">IF(V21="ПК",5055.69,4852.98)</f>
        <v>4852.9799999999996</v>
      </c>
      <c r="CC21" s="67" t="e">
        <f t="shared" ref="CC21:CC25" si="57">IF(CA21&gt;CB21, "+", " ")</f>
        <v>#DIV/0!</v>
      </c>
    </row>
    <row r="22" spans="1:91" s="61" customFormat="1" ht="12" customHeight="1" x14ac:dyDescent="0.2">
      <c r="A22" s="131">
        <v>1</v>
      </c>
      <c r="B22" s="132" t="s">
        <v>97</v>
      </c>
      <c r="C22" s="133">
        <v>702.8</v>
      </c>
      <c r="D22" s="134"/>
      <c r="E22" s="133"/>
      <c r="F22" s="133"/>
      <c r="G22" s="153">
        <v>3141029.08</v>
      </c>
      <c r="H22" s="133">
        <f>I22+K22+M22+O22+Q22+S22</f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3">
        <v>0</v>
      </c>
      <c r="O22" s="133">
        <v>0</v>
      </c>
      <c r="P22" s="133">
        <v>0</v>
      </c>
      <c r="Q22" s="133">
        <v>0</v>
      </c>
      <c r="R22" s="133">
        <v>0</v>
      </c>
      <c r="S22" s="133">
        <v>0</v>
      </c>
      <c r="T22" s="136">
        <v>0</v>
      </c>
      <c r="U22" s="133">
        <v>0</v>
      </c>
      <c r="V22" s="137" t="s">
        <v>36</v>
      </c>
      <c r="W22" s="150">
        <v>780.28</v>
      </c>
      <c r="X22" s="151">
        <v>2988830.91</v>
      </c>
      <c r="Y22" s="129">
        <v>0</v>
      </c>
      <c r="Z22" s="129">
        <v>0</v>
      </c>
      <c r="AA22" s="129">
        <v>0</v>
      </c>
      <c r="AB22" s="129">
        <v>0</v>
      </c>
      <c r="AC22" s="129">
        <v>0</v>
      </c>
      <c r="AD22" s="129">
        <v>0</v>
      </c>
      <c r="AE22" s="129">
        <v>0</v>
      </c>
      <c r="AF22" s="129">
        <v>0</v>
      </c>
      <c r="AG22" s="129">
        <v>0</v>
      </c>
      <c r="AH22" s="129">
        <v>0</v>
      </c>
      <c r="AI22" s="129">
        <v>0</v>
      </c>
      <c r="AJ22" s="75">
        <v>151619.28</v>
      </c>
      <c r="AK22" s="75">
        <v>578.89</v>
      </c>
      <c r="AL22" s="129">
        <v>0</v>
      </c>
      <c r="AM22" s="51"/>
      <c r="AN22" s="142" t="e">
        <f>I22/#REF!</f>
        <v>#REF!</v>
      </c>
      <c r="AO22" s="142" t="e">
        <f t="shared" si="29"/>
        <v>#DIV/0!</v>
      </c>
      <c r="AP22" s="142" t="e">
        <f t="shared" si="30"/>
        <v>#DIV/0!</v>
      </c>
      <c r="AQ22" s="142" t="e">
        <f t="shared" si="31"/>
        <v>#DIV/0!</v>
      </c>
      <c r="AR22" s="142" t="e">
        <f t="shared" si="32"/>
        <v>#DIV/0!</v>
      </c>
      <c r="AS22" s="142" t="e">
        <f t="shared" si="33"/>
        <v>#DIV/0!</v>
      </c>
      <c r="AT22" s="142" t="e">
        <f t="shared" si="34"/>
        <v>#DIV/0!</v>
      </c>
      <c r="AU22" s="142">
        <f t="shared" si="35"/>
        <v>3830.4594632695957</v>
      </c>
      <c r="AV22" s="142" t="e">
        <f t="shared" si="36"/>
        <v>#DIV/0!</v>
      </c>
      <c r="AW22" s="142" t="e">
        <f t="shared" si="37"/>
        <v>#DIV/0!</v>
      </c>
      <c r="AX22" s="142" t="e">
        <f t="shared" si="38"/>
        <v>#DIV/0!</v>
      </c>
      <c r="AY22" s="142" t="e">
        <f>AI22/#REF!</f>
        <v>#REF!</v>
      </c>
      <c r="AZ22" s="142">
        <v>766.59</v>
      </c>
      <c r="BA22" s="142">
        <v>2173.62</v>
      </c>
      <c r="BB22" s="142">
        <v>891.36</v>
      </c>
      <c r="BC22" s="142">
        <v>860.72</v>
      </c>
      <c r="BD22" s="142">
        <v>1699.83</v>
      </c>
      <c r="BE22" s="142">
        <v>1134.04</v>
      </c>
      <c r="BF22" s="142">
        <v>2338035</v>
      </c>
      <c r="BG22" s="142">
        <f t="shared" si="39"/>
        <v>4837.9799999999996</v>
      </c>
      <c r="BH22" s="142">
        <v>9186</v>
      </c>
      <c r="BI22" s="142">
        <v>3559.09</v>
      </c>
      <c r="BJ22" s="142">
        <v>6295.55</v>
      </c>
      <c r="BK22" s="142">
        <f t="shared" si="40"/>
        <v>934101.09</v>
      </c>
      <c r="BL22" s="143" t="e">
        <f t="shared" si="41"/>
        <v>#REF!</v>
      </c>
      <c r="BM22" s="143" t="e">
        <f t="shared" si="42"/>
        <v>#DIV/0!</v>
      </c>
      <c r="BN22" s="143" t="e">
        <f t="shared" si="43"/>
        <v>#DIV/0!</v>
      </c>
      <c r="BO22" s="143" t="e">
        <f t="shared" si="44"/>
        <v>#DIV/0!</v>
      </c>
      <c r="BP22" s="143" t="e">
        <f t="shared" si="45"/>
        <v>#DIV/0!</v>
      </c>
      <c r="BQ22" s="143" t="e">
        <f t="shared" si="46"/>
        <v>#DIV/0!</v>
      </c>
      <c r="BR22" s="143" t="e">
        <f t="shared" si="47"/>
        <v>#DIV/0!</v>
      </c>
      <c r="BS22" s="143" t="str">
        <f t="shared" si="48"/>
        <v xml:space="preserve"> </v>
      </c>
      <c r="BT22" s="143" t="e">
        <f t="shared" si="49"/>
        <v>#DIV/0!</v>
      </c>
      <c r="BU22" s="143" t="e">
        <f t="shared" si="50"/>
        <v>#DIV/0!</v>
      </c>
      <c r="BV22" s="143" t="e">
        <f t="shared" si="51"/>
        <v>#DIV/0!</v>
      </c>
      <c r="BW22" s="143" t="e">
        <f t="shared" si="52"/>
        <v>#REF!</v>
      </c>
      <c r="BX22" s="51"/>
      <c r="BY22" s="144">
        <f t="shared" si="53"/>
        <v>4.8270575068983437</v>
      </c>
      <c r="BZ22" s="145">
        <f t="shared" si="54"/>
        <v>1.8429947168779475E-2</v>
      </c>
      <c r="CA22" s="146">
        <f t="shared" si="55"/>
        <v>4025.515302199211</v>
      </c>
      <c r="CB22" s="142">
        <f t="shared" si="56"/>
        <v>5055.6899999999996</v>
      </c>
      <c r="CC22" s="147" t="str">
        <f t="shared" si="57"/>
        <v xml:space="preserve"> </v>
      </c>
      <c r="CD22" s="148"/>
      <c r="CE22" s="51"/>
      <c r="CF22" s="130"/>
      <c r="CG22" s="130"/>
      <c r="CH22" s="130"/>
      <c r="CI22" s="130"/>
      <c r="CJ22" s="130"/>
      <c r="CK22" s="130"/>
      <c r="CL22" s="130"/>
      <c r="CM22" s="130"/>
    </row>
    <row r="23" spans="1:91" s="61" customFormat="1" ht="12" customHeight="1" x14ac:dyDescent="0.2">
      <c r="A23" s="131">
        <v>2</v>
      </c>
      <c r="B23" s="132" t="s">
        <v>98</v>
      </c>
      <c r="C23" s="133"/>
      <c r="D23" s="134"/>
      <c r="E23" s="133"/>
      <c r="F23" s="133"/>
      <c r="G23" s="153">
        <v>2525667.38</v>
      </c>
      <c r="H23" s="133">
        <f>I23+K23+M23+O23+Q23+S23</f>
        <v>0</v>
      </c>
      <c r="I23" s="135">
        <v>0</v>
      </c>
      <c r="J23" s="135">
        <v>0</v>
      </c>
      <c r="K23" s="135">
        <v>0</v>
      </c>
      <c r="L23" s="135">
        <v>0</v>
      </c>
      <c r="M23" s="135">
        <v>0</v>
      </c>
      <c r="N23" s="133">
        <v>0</v>
      </c>
      <c r="O23" s="133">
        <v>0</v>
      </c>
      <c r="P23" s="133">
        <v>0</v>
      </c>
      <c r="Q23" s="133">
        <v>0</v>
      </c>
      <c r="R23" s="133">
        <v>0</v>
      </c>
      <c r="S23" s="133">
        <v>0</v>
      </c>
      <c r="T23" s="136">
        <v>0</v>
      </c>
      <c r="U23" s="133">
        <v>0</v>
      </c>
      <c r="V23" s="137" t="s">
        <v>37</v>
      </c>
      <c r="W23" s="150">
        <v>698.53</v>
      </c>
      <c r="X23" s="151">
        <v>2447967.7400000002</v>
      </c>
      <c r="Y23" s="129">
        <v>0</v>
      </c>
      <c r="Z23" s="129">
        <v>0</v>
      </c>
      <c r="AA23" s="129">
        <v>0</v>
      </c>
      <c r="AB23" s="129">
        <v>0</v>
      </c>
      <c r="AC23" s="129">
        <v>0</v>
      </c>
      <c r="AD23" s="129">
        <v>0</v>
      </c>
      <c r="AE23" s="129">
        <v>0</v>
      </c>
      <c r="AF23" s="129">
        <v>0</v>
      </c>
      <c r="AG23" s="129">
        <v>0</v>
      </c>
      <c r="AH23" s="129">
        <v>0</v>
      </c>
      <c r="AI23" s="129">
        <v>0</v>
      </c>
      <c r="AJ23" s="75">
        <v>77404.100000000006</v>
      </c>
      <c r="AK23" s="75">
        <v>295.54000000000002</v>
      </c>
      <c r="AL23" s="129"/>
      <c r="AM23" s="51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51"/>
      <c r="BY23" s="144"/>
      <c r="BZ23" s="145"/>
      <c r="CA23" s="146"/>
      <c r="CB23" s="142"/>
      <c r="CC23" s="147"/>
      <c r="CD23" s="148"/>
      <c r="CE23" s="51"/>
      <c r="CF23" s="130"/>
      <c r="CG23" s="130"/>
      <c r="CH23" s="130"/>
      <c r="CI23" s="130"/>
      <c r="CJ23" s="130"/>
      <c r="CK23" s="130"/>
      <c r="CL23" s="130"/>
      <c r="CM23" s="130"/>
    </row>
    <row r="24" spans="1:91" s="61" customFormat="1" ht="12" customHeight="1" x14ac:dyDescent="0.2">
      <c r="A24" s="131">
        <v>3</v>
      </c>
      <c r="B24" s="138" t="s">
        <v>99</v>
      </c>
      <c r="C24" s="133">
        <v>1798.2</v>
      </c>
      <c r="D24" s="134"/>
      <c r="E24" s="133"/>
      <c r="F24" s="133"/>
      <c r="G24" s="153">
        <v>2376006.65</v>
      </c>
      <c r="H24" s="133">
        <f>I24+K24+M24+O24+Q24+S24</f>
        <v>0</v>
      </c>
      <c r="I24" s="135">
        <v>0</v>
      </c>
      <c r="J24" s="135">
        <v>0</v>
      </c>
      <c r="K24" s="135">
        <v>0</v>
      </c>
      <c r="L24" s="135">
        <v>0</v>
      </c>
      <c r="M24" s="135">
        <v>0</v>
      </c>
      <c r="N24" s="133">
        <v>0</v>
      </c>
      <c r="O24" s="133">
        <v>0</v>
      </c>
      <c r="P24" s="133">
        <v>0</v>
      </c>
      <c r="Q24" s="133">
        <v>0</v>
      </c>
      <c r="R24" s="133">
        <v>0</v>
      </c>
      <c r="S24" s="133">
        <v>0</v>
      </c>
      <c r="T24" s="136">
        <v>0</v>
      </c>
      <c r="U24" s="133">
        <v>0</v>
      </c>
      <c r="V24" s="137" t="s">
        <v>37</v>
      </c>
      <c r="W24" s="150">
        <v>642.9</v>
      </c>
      <c r="X24" s="151">
        <v>2310662</v>
      </c>
      <c r="Y24" s="129">
        <v>0</v>
      </c>
      <c r="Z24" s="129">
        <v>0</v>
      </c>
      <c r="AA24" s="129">
        <v>0</v>
      </c>
      <c r="AB24" s="129">
        <v>0</v>
      </c>
      <c r="AC24" s="129">
        <v>0</v>
      </c>
      <c r="AD24" s="129">
        <v>0</v>
      </c>
      <c r="AE24" s="129">
        <v>0</v>
      </c>
      <c r="AF24" s="129">
        <v>0</v>
      </c>
      <c r="AG24" s="129">
        <v>0</v>
      </c>
      <c r="AH24" s="129">
        <v>0</v>
      </c>
      <c r="AI24" s="129">
        <v>0</v>
      </c>
      <c r="AJ24" s="75">
        <v>65096.11</v>
      </c>
      <c r="AK24" s="75">
        <v>248.54</v>
      </c>
      <c r="AL24" s="129">
        <v>0</v>
      </c>
      <c r="AM24" s="51"/>
      <c r="AN24" s="142" t="e">
        <f>I24/#REF!</f>
        <v>#REF!</v>
      </c>
      <c r="AO24" s="142" t="e">
        <f t="shared" si="29"/>
        <v>#DIV/0!</v>
      </c>
      <c r="AP24" s="142" t="e">
        <f t="shared" si="30"/>
        <v>#DIV/0!</v>
      </c>
      <c r="AQ24" s="142" t="e">
        <f t="shared" si="31"/>
        <v>#DIV/0!</v>
      </c>
      <c r="AR24" s="142" t="e">
        <f t="shared" si="32"/>
        <v>#DIV/0!</v>
      </c>
      <c r="AS24" s="142" t="e">
        <f t="shared" si="33"/>
        <v>#DIV/0!</v>
      </c>
      <c r="AT24" s="142" t="e">
        <f t="shared" si="34"/>
        <v>#DIV/0!</v>
      </c>
      <c r="AU24" s="142">
        <f t="shared" si="35"/>
        <v>3594.1235028775859</v>
      </c>
      <c r="AV24" s="142" t="e">
        <f t="shared" si="36"/>
        <v>#DIV/0!</v>
      </c>
      <c r="AW24" s="142" t="e">
        <f t="shared" si="37"/>
        <v>#DIV/0!</v>
      </c>
      <c r="AX24" s="142" t="e">
        <f t="shared" si="38"/>
        <v>#DIV/0!</v>
      </c>
      <c r="AY24" s="142" t="e">
        <f>AI24/#REF!</f>
        <v>#REF!</v>
      </c>
      <c r="AZ24" s="142">
        <v>766.59</v>
      </c>
      <c r="BA24" s="142">
        <v>2173.62</v>
      </c>
      <c r="BB24" s="142">
        <v>891.36</v>
      </c>
      <c r="BC24" s="142">
        <v>860.72</v>
      </c>
      <c r="BD24" s="142">
        <v>1699.83</v>
      </c>
      <c r="BE24" s="142">
        <v>1134.04</v>
      </c>
      <c r="BF24" s="142">
        <v>2338035</v>
      </c>
      <c r="BG24" s="142">
        <f t="shared" si="39"/>
        <v>4644</v>
      </c>
      <c r="BH24" s="142">
        <v>9186</v>
      </c>
      <c r="BI24" s="142">
        <v>3559.09</v>
      </c>
      <c r="BJ24" s="142">
        <v>6295.55</v>
      </c>
      <c r="BK24" s="142">
        <f t="shared" si="40"/>
        <v>934101.09</v>
      </c>
      <c r="BL24" s="143" t="e">
        <f t="shared" si="41"/>
        <v>#REF!</v>
      </c>
      <c r="BM24" s="143" t="e">
        <f t="shared" si="42"/>
        <v>#DIV/0!</v>
      </c>
      <c r="BN24" s="143" t="e">
        <f t="shared" si="43"/>
        <v>#DIV/0!</v>
      </c>
      <c r="BO24" s="143" t="e">
        <f t="shared" si="44"/>
        <v>#DIV/0!</v>
      </c>
      <c r="BP24" s="143" t="e">
        <f t="shared" si="45"/>
        <v>#DIV/0!</v>
      </c>
      <c r="BQ24" s="143" t="e">
        <f t="shared" si="46"/>
        <v>#DIV/0!</v>
      </c>
      <c r="BR24" s="143" t="e">
        <f t="shared" si="47"/>
        <v>#DIV/0!</v>
      </c>
      <c r="BS24" s="143" t="str">
        <f t="shared" si="48"/>
        <v xml:space="preserve"> </v>
      </c>
      <c r="BT24" s="143" t="e">
        <f t="shared" si="49"/>
        <v>#DIV/0!</v>
      </c>
      <c r="BU24" s="143" t="e">
        <f t="shared" si="50"/>
        <v>#DIV/0!</v>
      </c>
      <c r="BV24" s="143" t="e">
        <f t="shared" si="51"/>
        <v>#DIV/0!</v>
      </c>
      <c r="BW24" s="143" t="e">
        <f t="shared" si="52"/>
        <v>#REF!</v>
      </c>
      <c r="BX24" s="51"/>
      <c r="BY24" s="144">
        <f t="shared" si="53"/>
        <v>2.7397276013516212</v>
      </c>
      <c r="BZ24" s="145">
        <f t="shared" si="54"/>
        <v>1.0460408433621176E-2</v>
      </c>
      <c r="CA24" s="146">
        <f t="shared" si="55"/>
        <v>3695.7639601804326</v>
      </c>
      <c r="CB24" s="142">
        <f t="shared" si="56"/>
        <v>4852.9799999999996</v>
      </c>
      <c r="CC24" s="147" t="str">
        <f t="shared" si="57"/>
        <v xml:space="preserve"> </v>
      </c>
      <c r="CD24" s="51"/>
      <c r="CE24" s="51"/>
      <c r="CF24" s="130"/>
      <c r="CG24" s="130"/>
      <c r="CH24" s="130"/>
      <c r="CI24" s="130"/>
      <c r="CJ24" s="130"/>
      <c r="CK24" s="130"/>
      <c r="CL24" s="130"/>
      <c r="CM24" s="130"/>
    </row>
    <row r="25" spans="1:91" s="61" customFormat="1" ht="43.5" customHeight="1" x14ac:dyDescent="0.2">
      <c r="A25" s="176" t="s">
        <v>116</v>
      </c>
      <c r="B25" s="176"/>
      <c r="C25" s="139">
        <f>SUM(C22:C24)</f>
        <v>2501</v>
      </c>
      <c r="D25" s="140"/>
      <c r="E25" s="133"/>
      <c r="F25" s="133"/>
      <c r="G25" s="139">
        <f>SUM(G22:G24)</f>
        <v>8042703.1099999994</v>
      </c>
      <c r="H25" s="139">
        <f t="shared" ref="H25:U25" si="58">SUM(H22:H24)</f>
        <v>0</v>
      </c>
      <c r="I25" s="139">
        <f t="shared" si="58"/>
        <v>0</v>
      </c>
      <c r="J25" s="139">
        <f t="shared" si="58"/>
        <v>0</v>
      </c>
      <c r="K25" s="139">
        <f t="shared" si="58"/>
        <v>0</v>
      </c>
      <c r="L25" s="139">
        <f t="shared" si="58"/>
        <v>0</v>
      </c>
      <c r="M25" s="139">
        <f t="shared" si="58"/>
        <v>0</v>
      </c>
      <c r="N25" s="139">
        <f t="shared" si="58"/>
        <v>0</v>
      </c>
      <c r="O25" s="139">
        <f t="shared" si="58"/>
        <v>0</v>
      </c>
      <c r="P25" s="139">
        <f t="shared" si="58"/>
        <v>0</v>
      </c>
      <c r="Q25" s="139">
        <f t="shared" si="58"/>
        <v>0</v>
      </c>
      <c r="R25" s="139">
        <f t="shared" si="58"/>
        <v>0</v>
      </c>
      <c r="S25" s="139">
        <f t="shared" si="58"/>
        <v>0</v>
      </c>
      <c r="T25" s="141">
        <f t="shared" si="58"/>
        <v>0</v>
      </c>
      <c r="U25" s="139">
        <f t="shared" si="58"/>
        <v>0</v>
      </c>
      <c r="V25" s="133" t="s">
        <v>27</v>
      </c>
      <c r="W25" s="152">
        <v>2121.71</v>
      </c>
      <c r="X25" s="152">
        <v>7747460.6500000004</v>
      </c>
      <c r="Y25" s="139">
        <f t="shared" ref="Y25:AL25" si="59">SUM(Y22:Y24)</f>
        <v>0</v>
      </c>
      <c r="Z25" s="139">
        <f t="shared" si="59"/>
        <v>0</v>
      </c>
      <c r="AA25" s="139">
        <f t="shared" si="59"/>
        <v>0</v>
      </c>
      <c r="AB25" s="139">
        <f t="shared" si="59"/>
        <v>0</v>
      </c>
      <c r="AC25" s="139">
        <f t="shared" si="59"/>
        <v>0</v>
      </c>
      <c r="AD25" s="139">
        <f t="shared" si="59"/>
        <v>0</v>
      </c>
      <c r="AE25" s="139">
        <f t="shared" si="59"/>
        <v>0</v>
      </c>
      <c r="AF25" s="139">
        <f t="shared" si="59"/>
        <v>0</v>
      </c>
      <c r="AG25" s="139">
        <f t="shared" si="59"/>
        <v>0</v>
      </c>
      <c r="AH25" s="139">
        <f t="shared" si="59"/>
        <v>0</v>
      </c>
      <c r="AI25" s="139">
        <f t="shared" si="59"/>
        <v>0</v>
      </c>
      <c r="AJ25" s="152">
        <v>294119.49</v>
      </c>
      <c r="AK25" s="152">
        <v>1122.97</v>
      </c>
      <c r="AL25" s="139">
        <f t="shared" si="59"/>
        <v>0</v>
      </c>
      <c r="AM25" s="51"/>
      <c r="AN25" s="142" t="e">
        <f>I25/#REF!</f>
        <v>#REF!</v>
      </c>
      <c r="AO25" s="142" t="e">
        <f t="shared" si="29"/>
        <v>#DIV/0!</v>
      </c>
      <c r="AP25" s="142" t="e">
        <f t="shared" si="30"/>
        <v>#DIV/0!</v>
      </c>
      <c r="AQ25" s="142" t="e">
        <f t="shared" si="31"/>
        <v>#DIV/0!</v>
      </c>
      <c r="AR25" s="142" t="e">
        <f t="shared" si="32"/>
        <v>#DIV/0!</v>
      </c>
      <c r="AS25" s="142" t="e">
        <f t="shared" si="33"/>
        <v>#DIV/0!</v>
      </c>
      <c r="AT25" s="142" t="e">
        <f t="shared" si="34"/>
        <v>#DIV/0!</v>
      </c>
      <c r="AU25" s="142">
        <f t="shared" si="35"/>
        <v>3651.517243167068</v>
      </c>
      <c r="AV25" s="142" t="e">
        <f t="shared" si="36"/>
        <v>#DIV/0!</v>
      </c>
      <c r="AW25" s="142" t="e">
        <f t="shared" si="37"/>
        <v>#DIV/0!</v>
      </c>
      <c r="AX25" s="142" t="e">
        <f t="shared" si="38"/>
        <v>#DIV/0!</v>
      </c>
      <c r="AY25" s="142" t="e">
        <f>AI25/#REF!</f>
        <v>#REF!</v>
      </c>
      <c r="AZ25" s="142">
        <v>766.59</v>
      </c>
      <c r="BA25" s="142">
        <v>2173.62</v>
      </c>
      <c r="BB25" s="142">
        <v>891.36</v>
      </c>
      <c r="BC25" s="142">
        <v>860.72</v>
      </c>
      <c r="BD25" s="142">
        <v>1699.83</v>
      </c>
      <c r="BE25" s="142">
        <v>1134.04</v>
      </c>
      <c r="BF25" s="142">
        <v>2338035</v>
      </c>
      <c r="BG25" s="142">
        <f t="shared" si="39"/>
        <v>4644</v>
      </c>
      <c r="BH25" s="142">
        <v>9186</v>
      </c>
      <c r="BI25" s="142">
        <v>3559.09</v>
      </c>
      <c r="BJ25" s="142">
        <v>6295.55</v>
      </c>
      <c r="BK25" s="142">
        <f t="shared" si="40"/>
        <v>934101.09</v>
      </c>
      <c r="BL25" s="143" t="e">
        <f t="shared" si="41"/>
        <v>#REF!</v>
      </c>
      <c r="BM25" s="143" t="e">
        <f t="shared" si="42"/>
        <v>#DIV/0!</v>
      </c>
      <c r="BN25" s="143" t="e">
        <f t="shared" si="43"/>
        <v>#DIV/0!</v>
      </c>
      <c r="BO25" s="143" t="e">
        <f t="shared" si="44"/>
        <v>#DIV/0!</v>
      </c>
      <c r="BP25" s="143" t="e">
        <f t="shared" si="45"/>
        <v>#DIV/0!</v>
      </c>
      <c r="BQ25" s="143" t="e">
        <f t="shared" si="46"/>
        <v>#DIV/0!</v>
      </c>
      <c r="BR25" s="143" t="e">
        <f t="shared" si="47"/>
        <v>#DIV/0!</v>
      </c>
      <c r="BS25" s="143" t="str">
        <f t="shared" si="48"/>
        <v xml:space="preserve"> </v>
      </c>
      <c r="BT25" s="143" t="e">
        <f t="shared" si="49"/>
        <v>#DIV/0!</v>
      </c>
      <c r="BU25" s="143" t="e">
        <f t="shared" si="50"/>
        <v>#DIV/0!</v>
      </c>
      <c r="BV25" s="143" t="e">
        <f t="shared" si="51"/>
        <v>#DIV/0!</v>
      </c>
      <c r="BW25" s="143" t="e">
        <f t="shared" si="52"/>
        <v>#REF!</v>
      </c>
      <c r="BX25" s="51"/>
      <c r="BY25" s="144">
        <f t="shared" si="53"/>
        <v>3.6569731093803863</v>
      </c>
      <c r="BZ25" s="145">
        <f t="shared" si="54"/>
        <v>1.3962594225363618E-2</v>
      </c>
      <c r="CA25" s="146">
        <f t="shared" si="55"/>
        <v>3790.6703130965116</v>
      </c>
      <c r="CB25" s="142">
        <f t="shared" si="56"/>
        <v>4852.9799999999996</v>
      </c>
      <c r="CC25" s="147" t="str">
        <f t="shared" si="57"/>
        <v xml:space="preserve"> </v>
      </c>
      <c r="CD25" s="51"/>
      <c r="CE25" s="51"/>
      <c r="CF25" s="130"/>
      <c r="CG25" s="130"/>
      <c r="CH25" s="130"/>
      <c r="CI25" s="130"/>
      <c r="CJ25" s="130"/>
      <c r="CK25" s="130"/>
      <c r="CL25" s="130"/>
      <c r="CM25" s="130"/>
    </row>
    <row r="26" spans="1:91" s="61" customFormat="1" ht="18.600000000000001" customHeight="1" x14ac:dyDescent="0.2">
      <c r="A26" s="172" t="s">
        <v>115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4"/>
      <c r="AN26" s="62" t="e">
        <f>I26/#REF!</f>
        <v>#REF!</v>
      </c>
      <c r="AO26" s="62" t="e">
        <f t="shared" ref="AO26:AO27" si="60">K26/J26</f>
        <v>#DIV/0!</v>
      </c>
      <c r="AP26" s="62" t="e">
        <f t="shared" ref="AP26:AP27" si="61">M26/L26</f>
        <v>#DIV/0!</v>
      </c>
      <c r="AQ26" s="62" t="e">
        <f t="shared" ref="AQ26:AQ27" si="62">O26/N26</f>
        <v>#DIV/0!</v>
      </c>
      <c r="AR26" s="62" t="e">
        <f t="shared" ref="AR26:AR27" si="63">Q26/P26</f>
        <v>#DIV/0!</v>
      </c>
      <c r="AS26" s="62" t="e">
        <f t="shared" ref="AS26:AS27" si="64">S26/R26</f>
        <v>#DIV/0!</v>
      </c>
      <c r="AT26" s="62" t="e">
        <f t="shared" ref="AT26:AT27" si="65">U26/T26</f>
        <v>#DIV/0!</v>
      </c>
      <c r="AU26" s="62" t="e">
        <f t="shared" ref="AU26:AU27" si="66">X26/W26</f>
        <v>#DIV/0!</v>
      </c>
      <c r="AV26" s="62" t="e">
        <f t="shared" ref="AV26:AV27" si="67">Z26/Y26</f>
        <v>#DIV/0!</v>
      </c>
      <c r="AW26" s="62" t="e">
        <f t="shared" ref="AW26:AW27" si="68">AB26/AA26</f>
        <v>#DIV/0!</v>
      </c>
      <c r="AX26" s="62" t="e">
        <f t="shared" ref="AX26:AX27" si="69">AH26/AG26</f>
        <v>#DIV/0!</v>
      </c>
      <c r="AY26" s="62" t="e">
        <f>AI26/#REF!</f>
        <v>#REF!</v>
      </c>
      <c r="AZ26" s="62">
        <v>766.59</v>
      </c>
      <c r="BA26" s="62">
        <v>2173.62</v>
      </c>
      <c r="BB26" s="62">
        <v>891.36</v>
      </c>
      <c r="BC26" s="62">
        <v>860.72</v>
      </c>
      <c r="BD26" s="62">
        <v>1699.83</v>
      </c>
      <c r="BE26" s="62">
        <v>1134.04</v>
      </c>
      <c r="BF26" s="62">
        <v>2338035</v>
      </c>
      <c r="BG26" s="62">
        <f t="shared" ref="BG26:BG27" si="70">IF(V26="ПК",4837.98,4644)</f>
        <v>4644</v>
      </c>
      <c r="BH26" s="62">
        <v>9186</v>
      </c>
      <c r="BI26" s="62">
        <v>3559.09</v>
      </c>
      <c r="BJ26" s="62">
        <v>6295.55</v>
      </c>
      <c r="BK26" s="62">
        <f t="shared" ref="BK26:BK30" si="71">105042.09+358512+470547</f>
        <v>934101.09</v>
      </c>
      <c r="BL26" s="63" t="e">
        <f t="shared" ref="BL26:BL27" si="72">IF(AN26&gt;AZ26, "+", " ")</f>
        <v>#REF!</v>
      </c>
      <c r="BM26" s="63" t="e">
        <f t="shared" ref="BM26:BM27" si="73">IF(AO26&gt;BA26, "+", " ")</f>
        <v>#DIV/0!</v>
      </c>
      <c r="BN26" s="63" t="e">
        <f t="shared" ref="BN26:BN27" si="74">IF(AP26&gt;BB26, "+", " ")</f>
        <v>#DIV/0!</v>
      </c>
      <c r="BO26" s="63" t="e">
        <f t="shared" ref="BO26:BO27" si="75">IF(AQ26&gt;BC26, "+", " ")</f>
        <v>#DIV/0!</v>
      </c>
      <c r="BP26" s="63" t="e">
        <f t="shared" ref="BP26:BP27" si="76">IF(AR26&gt;BD26, "+", " ")</f>
        <v>#DIV/0!</v>
      </c>
      <c r="BQ26" s="63" t="e">
        <f t="shared" ref="BQ26:BQ27" si="77">IF(AS26&gt;BE26, "+", " ")</f>
        <v>#DIV/0!</v>
      </c>
      <c r="BR26" s="63" t="e">
        <f t="shared" ref="BR26:BR27" si="78">IF(AT26&gt;BF26, "+", " ")</f>
        <v>#DIV/0!</v>
      </c>
      <c r="BS26" s="63" t="e">
        <f t="shared" ref="BS26:BS27" si="79">IF(AU26&gt;BG26, "+", " ")</f>
        <v>#DIV/0!</v>
      </c>
      <c r="BT26" s="63" t="e">
        <f t="shared" ref="BT26:BT27" si="80">IF(AV26&gt;BH26, "+", " ")</f>
        <v>#DIV/0!</v>
      </c>
      <c r="BU26" s="63" t="e">
        <f t="shared" ref="BU26:BU27" si="81">IF(AW26&gt;BI26, "+", " ")</f>
        <v>#DIV/0!</v>
      </c>
      <c r="BV26" s="63" t="e">
        <f t="shared" ref="BV26:BV27" si="82">IF(AX26&gt;BJ26, "+", " ")</f>
        <v>#DIV/0!</v>
      </c>
      <c r="BW26" s="63" t="e">
        <f t="shared" ref="BW26:BW27" si="83">IF(AY26&gt;BK26, "+", " ")</f>
        <v>#REF!</v>
      </c>
      <c r="BY26" s="64" t="e">
        <f t="shared" ref="BY26:BY27" si="84">AJ26/G26*100</f>
        <v>#DIV/0!</v>
      </c>
      <c r="BZ26" s="65" t="e">
        <f t="shared" ref="BZ26:BZ27" si="85">AK26/G26*100</f>
        <v>#DIV/0!</v>
      </c>
      <c r="CA26" s="66" t="e">
        <f t="shared" ref="CA26:CA27" si="86">G26/W26</f>
        <v>#DIV/0!</v>
      </c>
      <c r="CB26" s="62">
        <f t="shared" ref="CB26:CB27" si="87">IF(V26="ПК",5055.69,4852.98)</f>
        <v>4852.9799999999996</v>
      </c>
      <c r="CC26" s="67" t="e">
        <f t="shared" ref="CC26:CC27" si="88">IF(CA26&gt;CB26, "+", " ")</f>
        <v>#DIV/0!</v>
      </c>
    </row>
    <row r="27" spans="1:91" s="61" customFormat="1" ht="12" customHeight="1" x14ac:dyDescent="0.2">
      <c r="A27" s="68">
        <v>1</v>
      </c>
      <c r="B27" s="69" t="s">
        <v>94</v>
      </c>
      <c r="C27" s="154">
        <v>702.8</v>
      </c>
      <c r="D27" s="155"/>
      <c r="E27" s="154"/>
      <c r="F27" s="154"/>
      <c r="G27" s="153">
        <v>4337685.62</v>
      </c>
      <c r="H27" s="70">
        <f t="shared" ref="H27:H29" si="89">I27+K27+M27+O27+Q27+S27</f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4">
        <v>0</v>
      </c>
      <c r="U27" s="70">
        <v>0</v>
      </c>
      <c r="V27" s="81" t="s">
        <v>36</v>
      </c>
      <c r="W27" s="75">
        <v>825.02</v>
      </c>
      <c r="X27" s="151">
        <v>4090786.71</v>
      </c>
      <c r="Y27" s="75">
        <v>0</v>
      </c>
      <c r="Z27" s="75">
        <v>0</v>
      </c>
      <c r="AA27" s="75">
        <v>0</v>
      </c>
      <c r="AB27" s="75">
        <v>0</v>
      </c>
      <c r="AC27" s="75">
        <v>0</v>
      </c>
      <c r="AD27" s="75">
        <v>0</v>
      </c>
      <c r="AE27" s="75">
        <v>0</v>
      </c>
      <c r="AF27" s="75">
        <v>0</v>
      </c>
      <c r="AG27" s="75">
        <v>0</v>
      </c>
      <c r="AH27" s="75">
        <v>0</v>
      </c>
      <c r="AI27" s="75">
        <v>0</v>
      </c>
      <c r="AJ27" s="75">
        <v>164599.26999999999</v>
      </c>
      <c r="AK27" s="75">
        <v>82299.64</v>
      </c>
      <c r="AL27" s="75">
        <v>0</v>
      </c>
      <c r="AN27" s="62" t="e">
        <f>I27/#REF!</f>
        <v>#REF!</v>
      </c>
      <c r="AO27" s="62" t="e">
        <f t="shared" si="60"/>
        <v>#DIV/0!</v>
      </c>
      <c r="AP27" s="62" t="e">
        <f t="shared" si="61"/>
        <v>#DIV/0!</v>
      </c>
      <c r="AQ27" s="62" t="e">
        <f t="shared" si="62"/>
        <v>#DIV/0!</v>
      </c>
      <c r="AR27" s="62" t="e">
        <f t="shared" si="63"/>
        <v>#DIV/0!</v>
      </c>
      <c r="AS27" s="62" t="e">
        <f t="shared" si="64"/>
        <v>#DIV/0!</v>
      </c>
      <c r="AT27" s="62" t="e">
        <f t="shared" si="65"/>
        <v>#DIV/0!</v>
      </c>
      <c r="AU27" s="62">
        <f t="shared" si="66"/>
        <v>4958.4091415965677</v>
      </c>
      <c r="AV27" s="62" t="e">
        <f t="shared" si="67"/>
        <v>#DIV/0!</v>
      </c>
      <c r="AW27" s="62" t="e">
        <f t="shared" si="68"/>
        <v>#DIV/0!</v>
      </c>
      <c r="AX27" s="62" t="e">
        <f t="shared" si="69"/>
        <v>#DIV/0!</v>
      </c>
      <c r="AY27" s="62" t="e">
        <f>AI27/#REF!</f>
        <v>#REF!</v>
      </c>
      <c r="AZ27" s="62">
        <v>766.59</v>
      </c>
      <c r="BA27" s="62">
        <v>2173.62</v>
      </c>
      <c r="BB27" s="62">
        <v>891.36</v>
      </c>
      <c r="BC27" s="62">
        <v>860.72</v>
      </c>
      <c r="BD27" s="62">
        <v>1699.83</v>
      </c>
      <c r="BE27" s="62">
        <v>1134.04</v>
      </c>
      <c r="BF27" s="62">
        <v>2338035</v>
      </c>
      <c r="BG27" s="62">
        <f t="shared" si="70"/>
        <v>4837.9799999999996</v>
      </c>
      <c r="BH27" s="62">
        <v>9186</v>
      </c>
      <c r="BI27" s="62">
        <v>3559.09</v>
      </c>
      <c r="BJ27" s="62">
        <v>6295.55</v>
      </c>
      <c r="BK27" s="62">
        <f t="shared" si="71"/>
        <v>934101.09</v>
      </c>
      <c r="BL27" s="63" t="e">
        <f t="shared" si="72"/>
        <v>#REF!</v>
      </c>
      <c r="BM27" s="63" t="e">
        <f t="shared" si="73"/>
        <v>#DIV/0!</v>
      </c>
      <c r="BN27" s="63" t="e">
        <f t="shared" si="74"/>
        <v>#DIV/0!</v>
      </c>
      <c r="BO27" s="63" t="e">
        <f t="shared" si="75"/>
        <v>#DIV/0!</v>
      </c>
      <c r="BP27" s="63" t="e">
        <f t="shared" si="76"/>
        <v>#DIV/0!</v>
      </c>
      <c r="BQ27" s="63" t="e">
        <f t="shared" si="77"/>
        <v>#DIV/0!</v>
      </c>
      <c r="BR27" s="63" t="e">
        <f t="shared" si="78"/>
        <v>#DIV/0!</v>
      </c>
      <c r="BS27" s="63" t="str">
        <f t="shared" si="79"/>
        <v>+</v>
      </c>
      <c r="BT27" s="63" t="e">
        <f t="shared" si="80"/>
        <v>#DIV/0!</v>
      </c>
      <c r="BU27" s="63" t="e">
        <f t="shared" si="81"/>
        <v>#DIV/0!</v>
      </c>
      <c r="BV27" s="63" t="e">
        <f t="shared" si="82"/>
        <v>#DIV/0!</v>
      </c>
      <c r="BW27" s="63" t="e">
        <f t="shared" si="83"/>
        <v>#REF!</v>
      </c>
      <c r="BY27" s="64">
        <f t="shared" si="84"/>
        <v>3.7946334617030173</v>
      </c>
      <c r="BZ27" s="65">
        <f t="shared" si="85"/>
        <v>1.8973168461203511</v>
      </c>
      <c r="CA27" s="66">
        <f t="shared" si="86"/>
        <v>5257.6732927686608</v>
      </c>
      <c r="CB27" s="62">
        <f t="shared" si="87"/>
        <v>5055.6899999999996</v>
      </c>
      <c r="CC27" s="67" t="str">
        <f t="shared" si="88"/>
        <v>+</v>
      </c>
      <c r="CD27" s="78"/>
    </row>
    <row r="28" spans="1:91" s="61" customFormat="1" ht="12" customHeight="1" x14ac:dyDescent="0.2">
      <c r="A28" s="68">
        <v>2</v>
      </c>
      <c r="B28" s="69" t="s">
        <v>102</v>
      </c>
      <c r="C28" s="154"/>
      <c r="D28" s="155"/>
      <c r="E28" s="154"/>
      <c r="F28" s="154"/>
      <c r="G28" s="153">
        <v>4265993.01</v>
      </c>
      <c r="H28" s="70">
        <f t="shared" si="89"/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0">
        <v>0</v>
      </c>
      <c r="O28" s="70">
        <v>0</v>
      </c>
      <c r="P28" s="70">
        <v>0</v>
      </c>
      <c r="Q28" s="70">
        <v>0</v>
      </c>
      <c r="R28" s="70">
        <v>0</v>
      </c>
      <c r="S28" s="70">
        <v>0</v>
      </c>
      <c r="T28" s="74">
        <v>0</v>
      </c>
      <c r="U28" s="70">
        <v>0</v>
      </c>
      <c r="V28" s="81" t="s">
        <v>37</v>
      </c>
      <c r="W28" s="75">
        <v>643.41999999999996</v>
      </c>
      <c r="X28" s="151">
        <v>4105970</v>
      </c>
      <c r="Y28" s="75">
        <v>0</v>
      </c>
      <c r="Z28" s="75">
        <v>0</v>
      </c>
      <c r="AA28" s="75">
        <v>0</v>
      </c>
      <c r="AB28" s="75">
        <v>0</v>
      </c>
      <c r="AC28" s="75">
        <v>0</v>
      </c>
      <c r="AD28" s="75">
        <v>0</v>
      </c>
      <c r="AE28" s="75">
        <v>0</v>
      </c>
      <c r="AF28" s="75">
        <v>0</v>
      </c>
      <c r="AG28" s="75">
        <v>0</v>
      </c>
      <c r="AH28" s="75">
        <v>0</v>
      </c>
      <c r="AI28" s="75">
        <v>0</v>
      </c>
      <c r="AJ28" s="75">
        <v>106682.01</v>
      </c>
      <c r="AK28" s="75">
        <v>53341</v>
      </c>
      <c r="AL28" s="75">
        <v>0</v>
      </c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3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Y28" s="64"/>
      <c r="BZ28" s="65"/>
      <c r="CA28" s="66"/>
      <c r="CB28" s="62"/>
      <c r="CC28" s="67"/>
      <c r="CD28" s="78"/>
    </row>
    <row r="29" spans="1:91" s="61" customFormat="1" ht="12" customHeight="1" x14ac:dyDescent="0.2">
      <c r="A29" s="68">
        <v>3</v>
      </c>
      <c r="B29" s="69" t="s">
        <v>103</v>
      </c>
      <c r="C29" s="154">
        <v>1798.2</v>
      </c>
      <c r="D29" s="155"/>
      <c r="E29" s="154"/>
      <c r="F29" s="154"/>
      <c r="G29" s="153">
        <v>3028297.34</v>
      </c>
      <c r="H29" s="70">
        <f t="shared" si="89"/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4">
        <v>0</v>
      </c>
      <c r="U29" s="70">
        <v>0</v>
      </c>
      <c r="V29" s="81" t="s">
        <v>37</v>
      </c>
      <c r="W29" s="75">
        <v>408.01</v>
      </c>
      <c r="X29" s="151">
        <v>2929610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65791.56</v>
      </c>
      <c r="AK29" s="75">
        <v>32895.78</v>
      </c>
      <c r="AL29" s="75">
        <v>0</v>
      </c>
      <c r="AN29" s="62" t="e">
        <f>I29/#REF!</f>
        <v>#REF!</v>
      </c>
      <c r="AO29" s="62" t="e">
        <f t="shared" ref="AO29:AO30" si="90">K29/J29</f>
        <v>#DIV/0!</v>
      </c>
      <c r="AP29" s="62" t="e">
        <f t="shared" ref="AP29:AP30" si="91">M29/L29</f>
        <v>#DIV/0!</v>
      </c>
      <c r="AQ29" s="62" t="e">
        <f t="shared" ref="AQ29:AQ30" si="92">O29/N29</f>
        <v>#DIV/0!</v>
      </c>
      <c r="AR29" s="62" t="e">
        <f t="shared" ref="AR29:AR30" si="93">Q29/P29</f>
        <v>#DIV/0!</v>
      </c>
      <c r="AS29" s="62" t="e">
        <f t="shared" ref="AS29:AS30" si="94">S29/R29</f>
        <v>#DIV/0!</v>
      </c>
      <c r="AT29" s="62" t="e">
        <f t="shared" ref="AT29:AT30" si="95">U29/T29</f>
        <v>#DIV/0!</v>
      </c>
      <c r="AU29" s="62">
        <f t="shared" ref="AU29:AU30" si="96">X29/W29</f>
        <v>7180.2406803754811</v>
      </c>
      <c r="AV29" s="62" t="e">
        <f t="shared" ref="AV29:AV30" si="97">Z29/Y29</f>
        <v>#DIV/0!</v>
      </c>
      <c r="AW29" s="62" t="e">
        <f t="shared" ref="AW29:AW30" si="98">AB29/AA29</f>
        <v>#DIV/0!</v>
      </c>
      <c r="AX29" s="62" t="e">
        <f t="shared" ref="AX29:AX30" si="99">AH29/AG29</f>
        <v>#DIV/0!</v>
      </c>
      <c r="AY29" s="62" t="e">
        <f>AI29/#REF!</f>
        <v>#REF!</v>
      </c>
      <c r="AZ29" s="62">
        <v>766.59</v>
      </c>
      <c r="BA29" s="62">
        <v>2173.62</v>
      </c>
      <c r="BB29" s="62">
        <v>891.36</v>
      </c>
      <c r="BC29" s="62">
        <v>860.72</v>
      </c>
      <c r="BD29" s="62">
        <v>1699.83</v>
      </c>
      <c r="BE29" s="62">
        <v>1134.04</v>
      </c>
      <c r="BF29" s="62">
        <v>2338035</v>
      </c>
      <c r="BG29" s="62">
        <f t="shared" ref="BG29:BG30" si="100">IF(V29="ПК",4837.98,4644)</f>
        <v>4644</v>
      </c>
      <c r="BH29" s="62">
        <v>9186</v>
      </c>
      <c r="BI29" s="62">
        <v>3559.09</v>
      </c>
      <c r="BJ29" s="62">
        <v>6295.55</v>
      </c>
      <c r="BK29" s="62">
        <f t="shared" si="71"/>
        <v>934101.09</v>
      </c>
      <c r="BL29" s="63" t="e">
        <f t="shared" ref="BL29:BL30" si="101">IF(AN29&gt;AZ29, "+", " ")</f>
        <v>#REF!</v>
      </c>
      <c r="BM29" s="63" t="e">
        <f t="shared" ref="BM29:BM30" si="102">IF(AO29&gt;BA29, "+", " ")</f>
        <v>#DIV/0!</v>
      </c>
      <c r="BN29" s="63" t="e">
        <f t="shared" ref="BN29:BN30" si="103">IF(AP29&gt;BB29, "+", " ")</f>
        <v>#DIV/0!</v>
      </c>
      <c r="BO29" s="63" t="e">
        <f t="shared" ref="BO29:BO30" si="104">IF(AQ29&gt;BC29, "+", " ")</f>
        <v>#DIV/0!</v>
      </c>
      <c r="BP29" s="63" t="e">
        <f t="shared" ref="BP29:BP30" si="105">IF(AR29&gt;BD29, "+", " ")</f>
        <v>#DIV/0!</v>
      </c>
      <c r="BQ29" s="63" t="e">
        <f t="shared" ref="BQ29:BQ30" si="106">IF(AS29&gt;BE29, "+", " ")</f>
        <v>#DIV/0!</v>
      </c>
      <c r="BR29" s="63" t="e">
        <f t="shared" ref="BR29:BR30" si="107">IF(AT29&gt;BF29, "+", " ")</f>
        <v>#DIV/0!</v>
      </c>
      <c r="BS29" s="63" t="str">
        <f t="shared" ref="BS29:BS30" si="108">IF(AU29&gt;BG29, "+", " ")</f>
        <v>+</v>
      </c>
      <c r="BT29" s="63" t="e">
        <f t="shared" ref="BT29:BT30" si="109">IF(AV29&gt;BH29, "+", " ")</f>
        <v>#DIV/0!</v>
      </c>
      <c r="BU29" s="63" t="e">
        <f t="shared" ref="BU29:BU30" si="110">IF(AW29&gt;BI29, "+", " ")</f>
        <v>#DIV/0!</v>
      </c>
      <c r="BV29" s="63" t="e">
        <f t="shared" ref="BV29:BV30" si="111">IF(AX29&gt;BJ29, "+", " ")</f>
        <v>#DIV/0!</v>
      </c>
      <c r="BW29" s="63" t="e">
        <f t="shared" ref="BW29:BW30" si="112">IF(AY29&gt;BK29, "+", " ")</f>
        <v>#REF!</v>
      </c>
      <c r="BY29" s="64">
        <f t="shared" ref="BY29:BY30" si="113">AJ29/G29*100</f>
        <v>2.1725594488683861</v>
      </c>
      <c r="BZ29" s="65">
        <f t="shared" ref="BZ29:BZ30" si="114">AK29/G29*100</f>
        <v>1.0862797244341931</v>
      </c>
      <c r="CA29" s="66">
        <f t="shared" ref="CA29:CA30" si="115">G29/W29</f>
        <v>7422.1154873655059</v>
      </c>
      <c r="CB29" s="62">
        <f t="shared" ref="CB29:CB30" si="116">IF(V29="ПК",5055.69,4852.98)</f>
        <v>4852.9799999999996</v>
      </c>
      <c r="CC29" s="67" t="str">
        <f t="shared" ref="CC29:CC30" si="117">IF(CA29&gt;CB29, "+", " ")</f>
        <v>+</v>
      </c>
    </row>
    <row r="30" spans="1:91" s="61" customFormat="1" ht="43.5" customHeight="1" x14ac:dyDescent="0.2">
      <c r="A30" s="175" t="s">
        <v>117</v>
      </c>
      <c r="B30" s="175"/>
      <c r="C30" s="156">
        <f>SUM(C27:C29)</f>
        <v>2501</v>
      </c>
      <c r="D30" s="157"/>
      <c r="E30" s="154"/>
      <c r="F30" s="154"/>
      <c r="G30" s="152">
        <v>11631975.969999999</v>
      </c>
      <c r="H30" s="79">
        <f t="shared" ref="H30:U30" si="118">SUM(H27:H29)</f>
        <v>0</v>
      </c>
      <c r="I30" s="79">
        <f t="shared" si="118"/>
        <v>0</v>
      </c>
      <c r="J30" s="79">
        <f t="shared" si="118"/>
        <v>0</v>
      </c>
      <c r="K30" s="79">
        <f t="shared" si="118"/>
        <v>0</v>
      </c>
      <c r="L30" s="79">
        <f t="shared" si="118"/>
        <v>0</v>
      </c>
      <c r="M30" s="79">
        <f t="shared" si="118"/>
        <v>0</v>
      </c>
      <c r="N30" s="79">
        <f t="shared" si="118"/>
        <v>0</v>
      </c>
      <c r="O30" s="79">
        <f t="shared" si="118"/>
        <v>0</v>
      </c>
      <c r="P30" s="79">
        <f t="shared" si="118"/>
        <v>0</v>
      </c>
      <c r="Q30" s="79">
        <f t="shared" si="118"/>
        <v>0</v>
      </c>
      <c r="R30" s="79">
        <f t="shared" si="118"/>
        <v>0</v>
      </c>
      <c r="S30" s="79">
        <f t="shared" si="118"/>
        <v>0</v>
      </c>
      <c r="T30" s="80">
        <f t="shared" si="118"/>
        <v>0</v>
      </c>
      <c r="U30" s="79">
        <f t="shared" si="118"/>
        <v>0</v>
      </c>
      <c r="V30" s="70" t="s">
        <v>27</v>
      </c>
      <c r="W30" s="152">
        <v>1876.45</v>
      </c>
      <c r="X30" s="152">
        <v>11126366.710000001</v>
      </c>
      <c r="Y30" s="79">
        <f t="shared" ref="Y30:AL30" si="119">SUM(Y27:Y29)</f>
        <v>0</v>
      </c>
      <c r="Z30" s="79">
        <f t="shared" si="119"/>
        <v>0</v>
      </c>
      <c r="AA30" s="79">
        <f t="shared" si="119"/>
        <v>0</v>
      </c>
      <c r="AB30" s="79">
        <f t="shared" si="119"/>
        <v>0</v>
      </c>
      <c r="AC30" s="79">
        <f t="shared" si="119"/>
        <v>0</v>
      </c>
      <c r="AD30" s="79">
        <f t="shared" si="119"/>
        <v>0</v>
      </c>
      <c r="AE30" s="79">
        <f t="shared" si="119"/>
        <v>0</v>
      </c>
      <c r="AF30" s="79">
        <f t="shared" si="119"/>
        <v>0</v>
      </c>
      <c r="AG30" s="79">
        <f t="shared" si="119"/>
        <v>0</v>
      </c>
      <c r="AH30" s="79">
        <f t="shared" si="119"/>
        <v>0</v>
      </c>
      <c r="AI30" s="79">
        <f t="shared" si="119"/>
        <v>0</v>
      </c>
      <c r="AJ30" s="152">
        <v>337072.83999999997</v>
      </c>
      <c r="AK30" s="79">
        <f t="shared" si="119"/>
        <v>168536.42</v>
      </c>
      <c r="AL30" s="79">
        <f t="shared" si="119"/>
        <v>0</v>
      </c>
      <c r="AN30" s="62" t="e">
        <f>I30/#REF!</f>
        <v>#REF!</v>
      </c>
      <c r="AO30" s="62" t="e">
        <f t="shared" si="90"/>
        <v>#DIV/0!</v>
      </c>
      <c r="AP30" s="62" t="e">
        <f t="shared" si="91"/>
        <v>#DIV/0!</v>
      </c>
      <c r="AQ30" s="62" t="e">
        <f t="shared" si="92"/>
        <v>#DIV/0!</v>
      </c>
      <c r="AR30" s="62" t="e">
        <f t="shared" si="93"/>
        <v>#DIV/0!</v>
      </c>
      <c r="AS30" s="62" t="e">
        <f t="shared" si="94"/>
        <v>#DIV/0!</v>
      </c>
      <c r="AT30" s="62" t="e">
        <f t="shared" si="95"/>
        <v>#DIV/0!</v>
      </c>
      <c r="AU30" s="62">
        <f t="shared" si="96"/>
        <v>5929.4767832875914</v>
      </c>
      <c r="AV30" s="62" t="e">
        <f t="shared" si="97"/>
        <v>#DIV/0!</v>
      </c>
      <c r="AW30" s="62" t="e">
        <f t="shared" si="98"/>
        <v>#DIV/0!</v>
      </c>
      <c r="AX30" s="62" t="e">
        <f t="shared" si="99"/>
        <v>#DIV/0!</v>
      </c>
      <c r="AY30" s="62" t="e">
        <f>AI30/#REF!</f>
        <v>#REF!</v>
      </c>
      <c r="AZ30" s="62">
        <v>766.59</v>
      </c>
      <c r="BA30" s="62">
        <v>2173.62</v>
      </c>
      <c r="BB30" s="62">
        <v>891.36</v>
      </c>
      <c r="BC30" s="62">
        <v>860.72</v>
      </c>
      <c r="BD30" s="62">
        <v>1699.83</v>
      </c>
      <c r="BE30" s="62">
        <v>1134.04</v>
      </c>
      <c r="BF30" s="62">
        <v>2338035</v>
      </c>
      <c r="BG30" s="62">
        <f t="shared" si="100"/>
        <v>4644</v>
      </c>
      <c r="BH30" s="62">
        <v>9186</v>
      </c>
      <c r="BI30" s="62">
        <v>3559.09</v>
      </c>
      <c r="BJ30" s="62">
        <v>6295.55</v>
      </c>
      <c r="BK30" s="62">
        <f t="shared" si="71"/>
        <v>934101.09</v>
      </c>
      <c r="BL30" s="63" t="e">
        <f t="shared" si="101"/>
        <v>#REF!</v>
      </c>
      <c r="BM30" s="63" t="e">
        <f t="shared" si="102"/>
        <v>#DIV/0!</v>
      </c>
      <c r="BN30" s="63" t="e">
        <f t="shared" si="103"/>
        <v>#DIV/0!</v>
      </c>
      <c r="BO30" s="63" t="e">
        <f t="shared" si="104"/>
        <v>#DIV/0!</v>
      </c>
      <c r="BP30" s="63" t="e">
        <f t="shared" si="105"/>
        <v>#DIV/0!</v>
      </c>
      <c r="BQ30" s="63" t="e">
        <f t="shared" si="106"/>
        <v>#DIV/0!</v>
      </c>
      <c r="BR30" s="63" t="e">
        <f t="shared" si="107"/>
        <v>#DIV/0!</v>
      </c>
      <c r="BS30" s="63" t="str">
        <f t="shared" si="108"/>
        <v>+</v>
      </c>
      <c r="BT30" s="63" t="e">
        <f t="shared" si="109"/>
        <v>#DIV/0!</v>
      </c>
      <c r="BU30" s="63" t="e">
        <f t="shared" si="110"/>
        <v>#DIV/0!</v>
      </c>
      <c r="BV30" s="63" t="e">
        <f t="shared" si="111"/>
        <v>#DIV/0!</v>
      </c>
      <c r="BW30" s="63" t="e">
        <f t="shared" si="112"/>
        <v>#REF!</v>
      </c>
      <c r="BY30" s="64">
        <f t="shared" si="113"/>
        <v>2.8978123826024373</v>
      </c>
      <c r="BZ30" s="65">
        <f t="shared" si="114"/>
        <v>1.4489061913012191</v>
      </c>
      <c r="CA30" s="66">
        <f t="shared" si="115"/>
        <v>6198.9266807002577</v>
      </c>
      <c r="CB30" s="62">
        <f t="shared" si="116"/>
        <v>4852.9799999999996</v>
      </c>
      <c r="CC30" s="67" t="str">
        <f t="shared" si="117"/>
        <v>+</v>
      </c>
    </row>
  </sheetData>
  <autoFilter ref="A13:CD30"/>
  <mergeCells count="153">
    <mergeCell ref="AB6:AL6"/>
    <mergeCell ref="AG2:AL2"/>
    <mergeCell ref="CA7:CA12"/>
    <mergeCell ref="CB7:CB12"/>
    <mergeCell ref="CC7:CC12"/>
    <mergeCell ref="CA14:CC14"/>
    <mergeCell ref="BY14:BZ14"/>
    <mergeCell ref="BY7:BY12"/>
    <mergeCell ref="BZ7:BZ12"/>
    <mergeCell ref="A5:AL5"/>
    <mergeCell ref="AE8:AF9"/>
    <mergeCell ref="AE10:AE12"/>
    <mergeCell ref="J9:K9"/>
    <mergeCell ref="L9:M9"/>
    <mergeCell ref="N9:O9"/>
    <mergeCell ref="C10:C12"/>
    <mergeCell ref="R10:R12"/>
    <mergeCell ref="S10:S12"/>
    <mergeCell ref="T10:T12"/>
    <mergeCell ref="U10:U12"/>
    <mergeCell ref="W10:W12"/>
    <mergeCell ref="X10:X12"/>
    <mergeCell ref="Y10:Y12"/>
    <mergeCell ref="AF10:AF12"/>
    <mergeCell ref="A20:B20"/>
    <mergeCell ref="P9:Q9"/>
    <mergeCell ref="R9:S9"/>
    <mergeCell ref="AG8:AH9"/>
    <mergeCell ref="AA8:AB9"/>
    <mergeCell ref="O10:O12"/>
    <mergeCell ref="D10:D12"/>
    <mergeCell ref="G10:G12"/>
    <mergeCell ref="I10:I12"/>
    <mergeCell ref="J10:J12"/>
    <mergeCell ref="V8:X9"/>
    <mergeCell ref="H10:H12"/>
    <mergeCell ref="G7:G9"/>
    <mergeCell ref="H7:AD7"/>
    <mergeCell ref="H8:S8"/>
    <mergeCell ref="AE7:AL7"/>
    <mergeCell ref="T8:U9"/>
    <mergeCell ref="Y8:Z9"/>
    <mergeCell ref="AI8:AI9"/>
    <mergeCell ref="AJ8:AJ9"/>
    <mergeCell ref="AK8:AK9"/>
    <mergeCell ref="AL8:AL9"/>
    <mergeCell ref="AC10:AC12"/>
    <mergeCell ref="AC8:AD9"/>
    <mergeCell ref="A21:AL21"/>
    <mergeCell ref="A15:AL15"/>
    <mergeCell ref="K10:K12"/>
    <mergeCell ref="L10:L12"/>
    <mergeCell ref="M10:M12"/>
    <mergeCell ref="N10:N12"/>
    <mergeCell ref="AG10:AG12"/>
    <mergeCell ref="AH10:AH12"/>
    <mergeCell ref="V10:V12"/>
    <mergeCell ref="A14:B14"/>
    <mergeCell ref="Z10:Z12"/>
    <mergeCell ref="AA10:AA12"/>
    <mergeCell ref="AB10:AB12"/>
    <mergeCell ref="AJ10:AJ12"/>
    <mergeCell ref="P10:P12"/>
    <mergeCell ref="AK10:AK12"/>
    <mergeCell ref="AL10:AL12"/>
    <mergeCell ref="AD10:AD12"/>
    <mergeCell ref="AI10:AI12"/>
    <mergeCell ref="Q10:Q12"/>
    <mergeCell ref="A7:A12"/>
    <mergeCell ref="B7:B12"/>
    <mergeCell ref="C7:C9"/>
    <mergeCell ref="D7:D9"/>
    <mergeCell ref="BE2:BK2"/>
    <mergeCell ref="AN7:AY7"/>
    <mergeCell ref="AZ7:BK7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X8:AX9"/>
    <mergeCell ref="AY8:AY9"/>
    <mergeCell ref="AZ8:AZ9"/>
    <mergeCell ref="BT8:BT9"/>
    <mergeCell ref="BU8:BU9"/>
    <mergeCell ref="BV8:BV9"/>
    <mergeCell ref="BK10:BK12"/>
    <mergeCell ref="BI8:BI9"/>
    <mergeCell ref="BJ8:BJ9"/>
    <mergeCell ref="BK8:BK9"/>
    <mergeCell ref="BF10:BF12"/>
    <mergeCell ref="BG10:BG12"/>
    <mergeCell ref="BH10:BH12"/>
    <mergeCell ref="BI10:BI12"/>
    <mergeCell ref="BR8:BR9"/>
    <mergeCell ref="BS8:BS9"/>
    <mergeCell ref="BP8:BP9"/>
    <mergeCell ref="BQ8:BQ9"/>
    <mergeCell ref="AN10:AN12"/>
    <mergeCell ref="AO10:AO12"/>
    <mergeCell ref="AP10:AP12"/>
    <mergeCell ref="AQ10:AQ12"/>
    <mergeCell ref="AR10:AR12"/>
    <mergeCell ref="AS10:AS12"/>
    <mergeCell ref="AT10:AT12"/>
    <mergeCell ref="AU10:AU12"/>
    <mergeCell ref="AV10:AV12"/>
    <mergeCell ref="AW10:AW12"/>
    <mergeCell ref="AX10:AX12"/>
    <mergeCell ref="AY10:AY12"/>
    <mergeCell ref="AZ10:AZ12"/>
    <mergeCell ref="BA10:BA12"/>
    <mergeCell ref="BB10:BB12"/>
    <mergeCell ref="BC10:BC12"/>
    <mergeCell ref="BD10:BD12"/>
    <mergeCell ref="BH8:BH9"/>
    <mergeCell ref="BE10:BE12"/>
    <mergeCell ref="BE8:BE9"/>
    <mergeCell ref="BF8:BF9"/>
    <mergeCell ref="BG8:BG9"/>
    <mergeCell ref="BA8:BA9"/>
    <mergeCell ref="BB8:BB9"/>
    <mergeCell ref="BC8:BC9"/>
    <mergeCell ref="BD8:BD9"/>
    <mergeCell ref="A26:AL26"/>
    <mergeCell ref="A30:B30"/>
    <mergeCell ref="A25:B25"/>
    <mergeCell ref="AB3:AL3"/>
    <mergeCell ref="BL14:BW14"/>
    <mergeCell ref="BJ10:BJ12"/>
    <mergeCell ref="BL7:BW7"/>
    <mergeCell ref="BL10:BL12"/>
    <mergeCell ref="BM10:BM12"/>
    <mergeCell ref="BN10:BN12"/>
    <mergeCell ref="BO10:BO12"/>
    <mergeCell ref="BP10:BP12"/>
    <mergeCell ref="BQ10:BQ12"/>
    <mergeCell ref="BR10:BR12"/>
    <mergeCell ref="BS10:BS12"/>
    <mergeCell ref="BT10:BT12"/>
    <mergeCell ref="BU10:BU12"/>
    <mergeCell ref="BV10:BV12"/>
    <mergeCell ref="BW10:BW12"/>
    <mergeCell ref="BW8:BW9"/>
    <mergeCell ref="BL8:BL9"/>
    <mergeCell ref="BM8:BM9"/>
    <mergeCell ref="BN8:BN9"/>
    <mergeCell ref="BO8:BO9"/>
  </mergeCells>
  <pageMargins left="0.39370078740157483" right="0.19685039370078741" top="1.3779527559055118" bottom="0.23622047244094491" header="0" footer="0.19685039370078741"/>
  <pageSetup scale="52" orientation="landscape" useFirstPageNumber="1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view="pageBreakPreview" topLeftCell="A4" zoomScale="106" zoomScaleSheetLayoutView="106" workbookViewId="0">
      <selection activeCell="F10" sqref="F10"/>
    </sheetView>
  </sheetViews>
  <sheetFormatPr defaultColWidth="9.33203125" defaultRowHeight="12.75" x14ac:dyDescent="0.2"/>
  <cols>
    <col min="1" max="1" width="7" style="2" customWidth="1"/>
    <col min="2" max="2" width="69" style="2" customWidth="1"/>
    <col min="3" max="3" width="16" style="2" customWidth="1"/>
    <col min="4" max="4" width="20.83203125" style="25" customWidth="1"/>
    <col min="5" max="5" width="14.6640625" style="37" customWidth="1"/>
    <col min="6" max="6" width="18.1640625" style="2" customWidth="1"/>
    <col min="7" max="7" width="14.6640625" style="2" customWidth="1"/>
    <col min="8" max="8" width="5" style="2" customWidth="1"/>
    <col min="9" max="9" width="3.6640625" style="2" customWidth="1"/>
    <col min="10" max="10" width="27.1640625" style="2" customWidth="1"/>
    <col min="11" max="16384" width="9.33203125" style="2"/>
  </cols>
  <sheetData>
    <row r="1" spans="1:19" s="14" customFormat="1" ht="61.9" customHeight="1" x14ac:dyDescent="0.2">
      <c r="B1" s="41"/>
      <c r="C1" s="13"/>
      <c r="D1" s="13"/>
      <c r="E1" s="234" t="s">
        <v>129</v>
      </c>
      <c r="F1" s="234"/>
    </row>
    <row r="2" spans="1:19" s="43" customFormat="1" ht="58.9" customHeight="1" x14ac:dyDescent="0.2">
      <c r="A2" s="14"/>
      <c r="B2" s="84"/>
      <c r="C2" s="234" t="s">
        <v>118</v>
      </c>
      <c r="D2" s="234"/>
      <c r="E2" s="234"/>
      <c r="F2" s="234"/>
      <c r="G2" s="42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</row>
    <row r="3" spans="1:19" s="14" customFormat="1" ht="12.75" customHeight="1" x14ac:dyDescent="0.2">
      <c r="A3" s="235" t="s">
        <v>111</v>
      </c>
      <c r="B3" s="235"/>
      <c r="C3" s="235"/>
      <c r="D3" s="235"/>
      <c r="E3" s="235"/>
      <c r="F3" s="235"/>
      <c r="G3" s="44"/>
      <c r="H3" s="44"/>
      <c r="I3" s="44"/>
      <c r="J3" s="44"/>
    </row>
    <row r="4" spans="1:19" s="14" customFormat="1" x14ac:dyDescent="0.2">
      <c r="A4" s="235"/>
      <c r="B4" s="235"/>
      <c r="C4" s="235"/>
      <c r="D4" s="235"/>
      <c r="E4" s="235"/>
      <c r="F4" s="235"/>
      <c r="G4" s="45"/>
      <c r="H4" s="45"/>
      <c r="I4" s="45"/>
      <c r="J4" s="45"/>
    </row>
    <row r="5" spans="1:19" s="43" customFormat="1" ht="4.5" customHeight="1" x14ac:dyDescent="0.2">
      <c r="A5" s="240"/>
      <c r="B5" s="240"/>
      <c r="C5" s="240"/>
      <c r="D5" s="240"/>
      <c r="E5" s="240"/>
      <c r="F5" s="240"/>
    </row>
    <row r="6" spans="1:19" s="43" customFormat="1" x14ac:dyDescent="0.2">
      <c r="A6" s="238" t="s">
        <v>39</v>
      </c>
      <c r="B6" s="238" t="s">
        <v>59</v>
      </c>
      <c r="C6" s="243" t="s">
        <v>3</v>
      </c>
      <c r="D6" s="245" t="s">
        <v>25</v>
      </c>
      <c r="E6" s="245" t="s">
        <v>19</v>
      </c>
      <c r="F6" s="238" t="s">
        <v>4</v>
      </c>
    </row>
    <row r="7" spans="1:19" s="43" customFormat="1" ht="31.5" customHeight="1" x14ac:dyDescent="0.2">
      <c r="A7" s="241"/>
      <c r="B7" s="241"/>
      <c r="C7" s="244"/>
      <c r="D7" s="246"/>
      <c r="E7" s="246"/>
      <c r="F7" s="239"/>
    </row>
    <row r="8" spans="1:19" s="43" customFormat="1" x14ac:dyDescent="0.2">
      <c r="A8" s="242"/>
      <c r="B8" s="242"/>
      <c r="C8" s="5" t="s">
        <v>5</v>
      </c>
      <c r="D8" s="11" t="s">
        <v>6</v>
      </c>
      <c r="E8" s="11" t="s">
        <v>18</v>
      </c>
      <c r="F8" s="40" t="s">
        <v>7</v>
      </c>
    </row>
    <row r="9" spans="1:19" s="43" customFormat="1" ht="22.9" customHeight="1" x14ac:dyDescent="0.2">
      <c r="A9" s="40">
        <v>1</v>
      </c>
      <c r="B9" s="40">
        <v>2</v>
      </c>
      <c r="C9" s="19">
        <v>3</v>
      </c>
      <c r="D9" s="11">
        <v>4</v>
      </c>
      <c r="E9" s="11">
        <v>5</v>
      </c>
      <c r="F9" s="40">
        <v>6</v>
      </c>
    </row>
    <row r="10" spans="1:19" s="43" customFormat="1" ht="28.15" customHeight="1" x14ac:dyDescent="0.2">
      <c r="A10" s="247" t="s">
        <v>124</v>
      </c>
      <c r="B10" s="248"/>
      <c r="C10" s="20">
        <f>C11+C13+C15</f>
        <v>25288.9</v>
      </c>
      <c r="D10" s="19">
        <f>D11+D13+D15</f>
        <v>982</v>
      </c>
      <c r="E10" s="19">
        <f>E11+E13+E15</f>
        <v>10</v>
      </c>
      <c r="F10" s="20">
        <f>F11+F13+F15</f>
        <v>31782476.75</v>
      </c>
      <c r="G10" s="46"/>
    </row>
    <row r="11" spans="1:19" s="88" customFormat="1" ht="18.600000000000001" customHeight="1" x14ac:dyDescent="0.2">
      <c r="A11" s="236" t="s">
        <v>105</v>
      </c>
      <c r="B11" s="237"/>
      <c r="C11" s="85">
        <f>SUM(C12:C12)</f>
        <v>15848.7</v>
      </c>
      <c r="D11" s="86">
        <f>SUM(D12:D12)</f>
        <v>610</v>
      </c>
      <c r="E11" s="86">
        <f>SUM(E12:E12)</f>
        <v>4</v>
      </c>
      <c r="F11" s="85">
        <v>12107797.67</v>
      </c>
      <c r="G11" s="87"/>
    </row>
    <row r="12" spans="1:19" s="88" customFormat="1" x14ac:dyDescent="0.2">
      <c r="A12" s="89">
        <v>1</v>
      </c>
      <c r="B12" s="90" t="s">
        <v>20</v>
      </c>
      <c r="C12" s="85">
        <f>'Приложение 1'!I17</f>
        <v>15848.7</v>
      </c>
      <c r="D12" s="86">
        <f>'Приложение 1'!K17</f>
        <v>610</v>
      </c>
      <c r="E12" s="91">
        <v>4</v>
      </c>
      <c r="F12" s="85">
        <v>12107797.67</v>
      </c>
    </row>
    <row r="13" spans="1:19" s="88" customFormat="1" ht="18.600000000000001" customHeight="1" x14ac:dyDescent="0.2">
      <c r="A13" s="236" t="s">
        <v>106</v>
      </c>
      <c r="B13" s="237"/>
      <c r="C13" s="92">
        <f>SUM(C14:C14)</f>
        <v>4989.1000000000004</v>
      </c>
      <c r="D13" s="86">
        <f>SUM(D14:D14)</f>
        <v>203</v>
      </c>
      <c r="E13" s="86">
        <f>SUM(E14:E14)</f>
        <v>3</v>
      </c>
      <c r="F13" s="92">
        <f>SUM(F14:F14)</f>
        <v>8042703.1100000003</v>
      </c>
    </row>
    <row r="14" spans="1:19" s="88" customFormat="1" x14ac:dyDescent="0.2">
      <c r="A14" s="89">
        <v>1</v>
      </c>
      <c r="B14" s="90" t="s">
        <v>20</v>
      </c>
      <c r="C14" s="85">
        <f>'Приложение 1'!I22</f>
        <v>4989.1000000000004</v>
      </c>
      <c r="D14" s="86">
        <f>'Приложение 1'!K22</f>
        <v>203</v>
      </c>
      <c r="E14" s="91">
        <v>3</v>
      </c>
      <c r="F14" s="85">
        <v>8042703.1100000003</v>
      </c>
    </row>
    <row r="15" spans="1:19" s="88" customFormat="1" ht="18.600000000000001" customHeight="1" x14ac:dyDescent="0.2">
      <c r="A15" s="232" t="s">
        <v>107</v>
      </c>
      <c r="B15" s="233"/>
      <c r="C15" s="85">
        <f>SUM(C16:C16)</f>
        <v>4451.1000000000004</v>
      </c>
      <c r="D15" s="86">
        <f>SUM(D16:D16)</f>
        <v>169</v>
      </c>
      <c r="E15" s="86">
        <f>SUM(E16:E16)</f>
        <v>3</v>
      </c>
      <c r="F15" s="85">
        <f>SUM(F16:F16)</f>
        <v>11631975.970000001</v>
      </c>
    </row>
    <row r="16" spans="1:19" s="88" customFormat="1" x14ac:dyDescent="0.2">
      <c r="A16" s="89">
        <v>5</v>
      </c>
      <c r="B16" s="90" t="s">
        <v>20</v>
      </c>
      <c r="C16" s="85">
        <f>'Приложение 1'!I27</f>
        <v>4451.1000000000004</v>
      </c>
      <c r="D16" s="86">
        <f>'Приложение 1'!K27</f>
        <v>169</v>
      </c>
      <c r="E16" s="91">
        <v>3</v>
      </c>
      <c r="F16" s="85">
        <v>11631975.970000001</v>
      </c>
    </row>
    <row r="17" spans="1:6" x14ac:dyDescent="0.2">
      <c r="A17" s="83"/>
      <c r="B17" s="83"/>
      <c r="F17" s="126"/>
    </row>
    <row r="18" spans="1:6" x14ac:dyDescent="0.2">
      <c r="A18" s="83"/>
      <c r="B18" s="83"/>
      <c r="C18" s="2" t="s">
        <v>38</v>
      </c>
    </row>
    <row r="19" spans="1:6" x14ac:dyDescent="0.2">
      <c r="A19" s="83"/>
      <c r="B19" s="83"/>
    </row>
    <row r="20" spans="1:6" x14ac:dyDescent="0.2">
      <c r="A20" s="83"/>
      <c r="B20" s="83"/>
    </row>
    <row r="21" spans="1:6" x14ac:dyDescent="0.2">
      <c r="A21" s="83"/>
      <c r="B21" s="83"/>
    </row>
    <row r="22" spans="1:6" x14ac:dyDescent="0.2">
      <c r="A22" s="83"/>
      <c r="B22" s="83"/>
    </row>
  </sheetData>
  <mergeCells count="15">
    <mergeCell ref="A15:B15"/>
    <mergeCell ref="H2:S2"/>
    <mergeCell ref="C2:F2"/>
    <mergeCell ref="E1:F1"/>
    <mergeCell ref="A3:F4"/>
    <mergeCell ref="A13:B13"/>
    <mergeCell ref="A11:B11"/>
    <mergeCell ref="F6:F7"/>
    <mergeCell ref="A5:F5"/>
    <mergeCell ref="A6:A8"/>
    <mergeCell ref="B6:B8"/>
    <mergeCell ref="C6:C7"/>
    <mergeCell ref="D6:D7"/>
    <mergeCell ref="E6:E7"/>
    <mergeCell ref="A10:B10"/>
  </mergeCells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СНК</cp:lastModifiedBy>
  <cp:lastPrinted>2022-02-01T13:09:01Z</cp:lastPrinted>
  <dcterms:created xsi:type="dcterms:W3CDTF">2014-06-23T04:55:08Z</dcterms:created>
  <dcterms:modified xsi:type="dcterms:W3CDTF">2022-06-06T09:13:52Z</dcterms:modified>
</cp:coreProperties>
</file>